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mc:AlternateContent xmlns:mc="http://schemas.openxmlformats.org/markup-compatibility/2006">
    <mc:Choice Requires="x15">
      <x15ac:absPath xmlns:x15ac="http://schemas.microsoft.com/office/spreadsheetml/2010/11/ac" url="https://openminds0.sharepoint.com/sites/OMsharepoint/Shared Documents/Consulting/Trillium Health Resources/5710-8D-B Subcode Learning Track #4- Data Architecture &amp; Performance Management/Documents/Topic 5/Downloadable Assets/"/>
    </mc:Choice>
  </mc:AlternateContent>
  <xr:revisionPtr revIDLastSave="0" documentId="8_{076F2235-8B0C-4DCD-970D-B707A8C41677}" xr6:coauthVersionLast="47" xr6:coauthVersionMax="47" xr10:uidLastSave="{00000000-0000-0000-0000-000000000000}"/>
  <bookViews>
    <workbookView xWindow="-23148" yWindow="12744" windowWidth="23256" windowHeight="12456" firstSheet="2" activeTab="2" xr2:uid="{B1ADB65D-63E7-4367-95D6-DAC099026CE0}"/>
  </bookViews>
  <sheets>
    <sheet name="Introduction &amp; How To Use" sheetId="4" r:id="rId1"/>
    <sheet name="Historical By Quarters" sheetId="3" r:id="rId2"/>
    <sheet name="Current Monthly Data"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E35" i="1"/>
  <c r="E33" i="1"/>
  <c r="F33" i="1"/>
  <c r="G33" i="1"/>
  <c r="H33" i="1" s="1"/>
  <c r="I33" i="1" l="1"/>
  <c r="J33" i="1" s="1"/>
  <c r="K33" i="1" l="1"/>
  <c r="L33" i="1" s="1"/>
  <c r="M33" i="1" s="1"/>
  <c r="E43" i="1" l="1"/>
  <c r="E42" i="1"/>
  <c r="F42" i="1" s="1"/>
  <c r="F35" i="1"/>
  <c r="E30" i="1"/>
  <c r="E31" i="1"/>
  <c r="F31" i="1" s="1"/>
  <c r="E32" i="1"/>
  <c r="F32" i="1" s="1"/>
  <c r="G32" i="1" s="1"/>
  <c r="O36" i="1"/>
  <c r="C37" i="1"/>
  <c r="D37" i="1"/>
  <c r="B29" i="1"/>
  <c r="B37" i="1" s="1"/>
  <c r="B41" i="1" l="1"/>
  <c r="B40" i="1"/>
  <c r="D41" i="1"/>
  <c r="D40" i="1"/>
  <c r="C41" i="1"/>
  <c r="C40" i="1"/>
  <c r="E29" i="1"/>
  <c r="F29" i="1" s="1"/>
  <c r="F34" i="1"/>
  <c r="F30" i="1"/>
  <c r="G31" i="1"/>
  <c r="F43" i="1"/>
  <c r="G43" i="1" s="1"/>
  <c r="H43" i="1" s="1"/>
  <c r="G35" i="1"/>
  <c r="D44" i="1"/>
  <c r="D46" i="1" s="1"/>
  <c r="D48" i="1" s="1"/>
  <c r="H32" i="1"/>
  <c r="I32" i="1" s="1"/>
  <c r="C44" i="1"/>
  <c r="B44" i="1"/>
  <c r="G42" i="1"/>
  <c r="H42" i="1" s="1"/>
  <c r="E37" i="1" l="1"/>
  <c r="C46" i="1"/>
  <c r="C48" i="1" s="1"/>
  <c r="G29" i="1"/>
  <c r="H29" i="1" s="1"/>
  <c r="G34" i="1"/>
  <c r="H34" i="1" s="1"/>
  <c r="I34" i="1" s="1"/>
  <c r="J34" i="1" s="1"/>
  <c r="G30" i="1"/>
  <c r="H30" i="1" s="1"/>
  <c r="F37" i="1"/>
  <c r="H31" i="1"/>
  <c r="E41" i="1"/>
  <c r="F41" i="1" s="1"/>
  <c r="H35" i="1"/>
  <c r="I35" i="1"/>
  <c r="J35" i="1" s="1"/>
  <c r="J32" i="1"/>
  <c r="E40" i="1"/>
  <c r="B46" i="1"/>
  <c r="B48" i="1" s="1"/>
  <c r="E44" i="1"/>
  <c r="I42" i="1"/>
  <c r="J42" i="1"/>
  <c r="I43" i="1"/>
  <c r="G37" i="1" l="1"/>
  <c r="K34" i="1"/>
  <c r="L34" i="1" s="1"/>
  <c r="M34" i="1" s="1"/>
  <c r="I30" i="1"/>
  <c r="J30" i="1" s="1"/>
  <c r="I29" i="1"/>
  <c r="J29" i="1"/>
  <c r="I31" i="1"/>
  <c r="G41" i="1"/>
  <c r="H41" i="1" s="1"/>
  <c r="J31" i="1"/>
  <c r="K35" i="1"/>
  <c r="K32" i="1"/>
  <c r="L32" i="1" s="1"/>
  <c r="H37" i="1"/>
  <c r="F44" i="1"/>
  <c r="G44" i="1"/>
  <c r="H44" i="1" s="1"/>
  <c r="F40" i="1"/>
  <c r="G40" i="1"/>
  <c r="E46" i="1"/>
  <c r="E48" i="1" s="1"/>
  <c r="K42" i="1"/>
  <c r="J43" i="1"/>
  <c r="K30" i="1" l="1"/>
  <c r="L30" i="1" s="1"/>
  <c r="K31" i="1"/>
  <c r="L31" i="1" s="1"/>
  <c r="I41" i="1"/>
  <c r="J41" i="1" s="1"/>
  <c r="G46" i="1"/>
  <c r="G48" i="1" s="1"/>
  <c r="K29" i="1"/>
  <c r="O34" i="1"/>
  <c r="L35" i="1"/>
  <c r="M32" i="1"/>
  <c r="O32" i="1" s="1"/>
  <c r="H40" i="1"/>
  <c r="I40" i="1" s="1"/>
  <c r="F46" i="1"/>
  <c r="F48" i="1" s="1"/>
  <c r="I44" i="1"/>
  <c r="J37" i="1"/>
  <c r="I37" i="1"/>
  <c r="L42" i="1"/>
  <c r="M42" i="1" s="1"/>
  <c r="K43" i="1"/>
  <c r="M10" i="3" l="1"/>
  <c r="S10" i="3"/>
  <c r="G10" i="3"/>
  <c r="G12" i="3"/>
  <c r="S12" i="3"/>
  <c r="M12" i="3"/>
  <c r="M30" i="1"/>
  <c r="O30" i="1" s="1"/>
  <c r="L29" i="1"/>
  <c r="M29" i="1" s="1"/>
  <c r="K37" i="1"/>
  <c r="M31" i="1"/>
  <c r="O31" i="1" s="1"/>
  <c r="M35" i="1"/>
  <c r="O35" i="1" s="1"/>
  <c r="H46" i="1"/>
  <c r="H48" i="1" s="1"/>
  <c r="J44" i="1"/>
  <c r="K44" i="1"/>
  <c r="J40" i="1"/>
  <c r="K40" i="1"/>
  <c r="L40" i="1" s="1"/>
  <c r="I46" i="1"/>
  <c r="I48" i="1" s="1"/>
  <c r="J46" i="1"/>
  <c r="J48" i="1" s="1"/>
  <c r="K41" i="1"/>
  <c r="O42" i="1"/>
  <c r="L43" i="1"/>
  <c r="O10" i="3" l="1"/>
  <c r="Q10" i="3"/>
  <c r="R10" i="3"/>
  <c r="P10" i="3"/>
  <c r="G13" i="3"/>
  <c r="S13" i="3"/>
  <c r="M13" i="3"/>
  <c r="M9" i="3"/>
  <c r="S9" i="3"/>
  <c r="G9" i="3"/>
  <c r="M8" i="3"/>
  <c r="S8" i="3"/>
  <c r="G8" i="3"/>
  <c r="I12" i="3"/>
  <c r="L12" i="3"/>
  <c r="K12" i="3"/>
  <c r="J12" i="3"/>
  <c r="R12" i="3"/>
  <c r="O12" i="3"/>
  <c r="Q12" i="3"/>
  <c r="P12" i="3"/>
  <c r="M20" i="3"/>
  <c r="G20" i="3"/>
  <c r="S20" i="3"/>
  <c r="C12" i="3"/>
  <c r="D12" i="3"/>
  <c r="F12" i="3"/>
  <c r="E12" i="3"/>
  <c r="C10" i="3"/>
  <c r="F10" i="3"/>
  <c r="E10" i="3"/>
  <c r="D10" i="3"/>
  <c r="I10" i="3"/>
  <c r="J10" i="3"/>
  <c r="L10" i="3"/>
  <c r="K10" i="3"/>
  <c r="L37" i="1"/>
  <c r="O29" i="1"/>
  <c r="M37" i="1"/>
  <c r="L44" i="1"/>
  <c r="M44" i="1" s="1"/>
  <c r="M40" i="1"/>
  <c r="O40" i="1" s="1"/>
  <c r="O33" i="1"/>
  <c r="L41" i="1"/>
  <c r="M41" i="1" s="1"/>
  <c r="O41" i="1" s="1"/>
  <c r="K46" i="1"/>
  <c r="K48" i="1" s="1"/>
  <c r="M43" i="1"/>
  <c r="L8" i="3" l="1"/>
  <c r="K8" i="3"/>
  <c r="I8" i="3"/>
  <c r="J8" i="3"/>
  <c r="F8" i="3"/>
  <c r="E8" i="3"/>
  <c r="D8" i="3"/>
  <c r="C8" i="3"/>
  <c r="M19" i="3"/>
  <c r="G19" i="3"/>
  <c r="S19" i="3"/>
  <c r="G11" i="3"/>
  <c r="S11" i="3"/>
  <c r="M11" i="3"/>
  <c r="C9" i="3"/>
  <c r="E9" i="3"/>
  <c r="F9" i="3"/>
  <c r="D9" i="3"/>
  <c r="P20" i="3"/>
  <c r="O20" i="3"/>
  <c r="Q20" i="3"/>
  <c r="R20" i="3"/>
  <c r="I9" i="3"/>
  <c r="J9" i="3"/>
  <c r="L9" i="3"/>
  <c r="K9" i="3"/>
  <c r="G7" i="3"/>
  <c r="S7" i="3"/>
  <c r="M7" i="3"/>
  <c r="P13" i="3"/>
  <c r="O13" i="3"/>
  <c r="Q13" i="3"/>
  <c r="R13" i="3"/>
  <c r="Q8" i="3"/>
  <c r="O8" i="3"/>
  <c r="P8" i="3"/>
  <c r="R8" i="3"/>
  <c r="G18" i="3"/>
  <c r="M18" i="3"/>
  <c r="S18" i="3"/>
  <c r="O9" i="3"/>
  <c r="Q9" i="3"/>
  <c r="P9" i="3"/>
  <c r="R9" i="3"/>
  <c r="F20" i="3"/>
  <c r="E20" i="3"/>
  <c r="D20" i="3"/>
  <c r="C20" i="3"/>
  <c r="I13" i="3"/>
  <c r="L13" i="3"/>
  <c r="K13" i="3"/>
  <c r="J13" i="3"/>
  <c r="L20" i="3"/>
  <c r="K20" i="3"/>
  <c r="J20" i="3"/>
  <c r="I20" i="3"/>
  <c r="C13" i="3"/>
  <c r="F13" i="3"/>
  <c r="D13" i="3"/>
  <c r="E13" i="3"/>
  <c r="O37" i="1"/>
  <c r="S15" i="3" s="1"/>
  <c r="L46" i="1"/>
  <c r="L48" i="1" s="1"/>
  <c r="O44" i="1"/>
  <c r="M46" i="1"/>
  <c r="M48" i="1" s="1"/>
  <c r="O43" i="1"/>
  <c r="P15" i="3" l="1"/>
  <c r="R15" i="3"/>
  <c r="O15" i="3"/>
  <c r="Q15" i="3"/>
  <c r="R11" i="3"/>
  <c r="O11" i="3"/>
  <c r="P11" i="3"/>
  <c r="Q11" i="3"/>
  <c r="R7" i="3"/>
  <c r="Q7" i="3"/>
  <c r="P7" i="3"/>
  <c r="O7" i="3"/>
  <c r="C7" i="3"/>
  <c r="F7" i="3"/>
  <c r="F15" i="3" s="1"/>
  <c r="E7" i="3"/>
  <c r="D7" i="3"/>
  <c r="G15" i="3"/>
  <c r="I11" i="3"/>
  <c r="J11" i="3"/>
  <c r="K11" i="3"/>
  <c r="L11" i="3"/>
  <c r="I7" i="3"/>
  <c r="I15" i="3" s="1"/>
  <c r="J7" i="3"/>
  <c r="J15" i="3" s="1"/>
  <c r="M15" i="3"/>
  <c r="L7" i="3"/>
  <c r="L15" i="3" s="1"/>
  <c r="K7" i="3"/>
  <c r="C11" i="3"/>
  <c r="E11" i="3"/>
  <c r="D11" i="3"/>
  <c r="F11" i="3"/>
  <c r="O19" i="3"/>
  <c r="Q19" i="3"/>
  <c r="R19" i="3"/>
  <c r="P19" i="3"/>
  <c r="E19" i="3"/>
  <c r="F19" i="3"/>
  <c r="D19" i="3"/>
  <c r="C19" i="3"/>
  <c r="O18" i="3"/>
  <c r="Q18" i="3"/>
  <c r="P18" i="3"/>
  <c r="R18" i="3"/>
  <c r="I19" i="3"/>
  <c r="L19" i="3"/>
  <c r="K19" i="3"/>
  <c r="J19" i="3"/>
  <c r="K18" i="3"/>
  <c r="J18" i="3"/>
  <c r="I18" i="3"/>
  <c r="L18" i="3"/>
  <c r="F18" i="3"/>
  <c r="E18" i="3"/>
  <c r="C18" i="3"/>
  <c r="D18" i="3"/>
  <c r="S21" i="3"/>
  <c r="M21" i="3"/>
  <c r="G21" i="3"/>
  <c r="S22" i="3"/>
  <c r="M22" i="3"/>
  <c r="G22" i="3"/>
  <c r="O46" i="1"/>
  <c r="O48" i="1" s="1"/>
  <c r="S26" i="3" s="1"/>
  <c r="D15" i="3" l="1"/>
  <c r="E15" i="3"/>
  <c r="K15" i="3"/>
  <c r="C15" i="3"/>
  <c r="F22" i="3"/>
  <c r="D22" i="3"/>
  <c r="C22" i="3"/>
  <c r="E22" i="3"/>
  <c r="E24" i="3" s="1"/>
  <c r="E26" i="3" s="1"/>
  <c r="J22" i="3"/>
  <c r="L22" i="3"/>
  <c r="K22" i="3"/>
  <c r="I22" i="3"/>
  <c r="I24" i="3" s="1"/>
  <c r="I26" i="3" s="1"/>
  <c r="Q22" i="3"/>
  <c r="P22" i="3"/>
  <c r="O22" i="3"/>
  <c r="R22" i="3"/>
  <c r="F21" i="3"/>
  <c r="F24" i="3" s="1"/>
  <c r="F26" i="3" s="1"/>
  <c r="E21" i="3"/>
  <c r="D21" i="3"/>
  <c r="D24" i="3" s="1"/>
  <c r="D26" i="3" s="1"/>
  <c r="C21" i="3"/>
  <c r="C24" i="3" s="1"/>
  <c r="C26" i="3" s="1"/>
  <c r="L21" i="3"/>
  <c r="K21" i="3"/>
  <c r="J21" i="3"/>
  <c r="J24" i="3" s="1"/>
  <c r="J26" i="3" s="1"/>
  <c r="I21" i="3"/>
  <c r="P21" i="3"/>
  <c r="O21" i="3"/>
  <c r="R21" i="3"/>
  <c r="Q21" i="3"/>
  <c r="P24" i="3"/>
  <c r="Q24" i="3"/>
  <c r="S24" i="3"/>
  <c r="G24" i="3"/>
  <c r="G26" i="3" s="1"/>
  <c r="M24" i="3"/>
  <c r="M26" i="3" s="1"/>
  <c r="L24" i="3"/>
  <c r="L26" i="3" s="1"/>
  <c r="Q26" i="3"/>
  <c r="O26" i="3"/>
  <c r="R26" i="3"/>
  <c r="P26" i="3"/>
  <c r="K24" i="3" l="1"/>
  <c r="K26" i="3" s="1"/>
  <c r="R24" i="3"/>
  <c r="O24" i="3"/>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<sst xmlns="http://schemas.openxmlformats.org/spreadsheetml/2006/main" count="78" uniqueCount="48">
  <si>
    <t>About the Model</t>
  </si>
  <si>
    <t>1. The attached model is a sample of how  to present  rolling forecasts and use them to verify the plausibility of the work. Both the "Historical By Quarters" tab and the "Current Monthly Data" tab show data for this fictitious entity over time and use that information to be more certain of their coming forecasts.</t>
  </si>
  <si>
    <t>2. The data from prior years was input first to provide a historical context. Please complete all cells in the darker orange shade. With two full years complete, clear growth is visible, but profits in both years is very close to breakeven. When the results of the actual and estimates are seen in FY 2026 the same pattern is shown. This suggests  high probability for the rolling forecasts. It is also to be noted that the actual and forecast numbers appear against different shades to the differences can be denoted more clearly.</t>
  </si>
  <si>
    <t xml:space="preserve">3. The current monthly tab, adds bonus incentives to the revenue mix. These numbers are indicated in the title as being an  "unearned estimate" and are also shown in a distinctly different color. In this graphic you should complete all darker squares and as each month is added, fill in those cells and change their color. The rolling forecast will automatically update in the lighter colored squares. </t>
  </si>
  <si>
    <t xml:space="preserve">4. The monthly calculations on the forecasts are done by a formula that is designed to be a reasonably flatline and to produce the most likely result. This methodology is called "rolling average" It calculates an average of the prior three months and continues that process for the remaining months in the year. There are methodologies to use this method even in organizations that have strong seasonal utilization changes. </t>
  </si>
  <si>
    <t>Forecast</t>
  </si>
  <si>
    <t xml:space="preserve">Actual </t>
  </si>
  <si>
    <t>FY 2024</t>
  </si>
  <si>
    <t>FY 2025</t>
  </si>
  <si>
    <t>FY 2026</t>
  </si>
  <si>
    <t>Qtr 1</t>
  </si>
  <si>
    <t>Qtr 2</t>
  </si>
  <si>
    <t>Qtr 3</t>
  </si>
  <si>
    <t>Qtr 4</t>
  </si>
  <si>
    <t>Total</t>
  </si>
  <si>
    <t>Revenue</t>
  </si>
  <si>
    <t>Government Grants</t>
  </si>
  <si>
    <t>contributions gifts</t>
  </si>
  <si>
    <t>Net Patient service Revenue Medicaid</t>
  </si>
  <si>
    <t>Net Patient service Revenue Commercial</t>
  </si>
  <si>
    <t>Bonus Incentive (unearned estimate)</t>
  </si>
  <si>
    <t xml:space="preserve">Other Operating </t>
  </si>
  <si>
    <t xml:space="preserve">investment </t>
  </si>
  <si>
    <t>Total Revenue</t>
  </si>
  <si>
    <t>Expenses</t>
  </si>
  <si>
    <t>Salaries</t>
  </si>
  <si>
    <t>Benefits</t>
  </si>
  <si>
    <t>Supplies</t>
  </si>
  <si>
    <t>Direct  expenses</t>
  </si>
  <si>
    <t>Administration</t>
  </si>
  <si>
    <t>Total Expenses</t>
  </si>
  <si>
    <t>Profitability</t>
  </si>
  <si>
    <t>Organization Name</t>
  </si>
  <si>
    <t>Fiscal Year 2025</t>
  </si>
  <si>
    <t>Forecast revenue</t>
  </si>
  <si>
    <t>Unearned</t>
  </si>
  <si>
    <t>July</t>
  </si>
  <si>
    <t>Aug</t>
  </si>
  <si>
    <t xml:space="preserve">Sep </t>
  </si>
  <si>
    <t>Oct</t>
  </si>
  <si>
    <t>Nov</t>
  </si>
  <si>
    <t>Dec</t>
  </si>
  <si>
    <t>Jan</t>
  </si>
  <si>
    <t>Feb</t>
  </si>
  <si>
    <t>Mar</t>
  </si>
  <si>
    <t>Apr</t>
  </si>
  <si>
    <t>May</t>
  </si>
  <si>
    <t>Jun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</si>
</sst>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8">
    <font>
      <sz val="11"/>
      <color theme="1"/>
      <name val="Aptos Narrow"/>
      <family val="2"/>
      <scheme val="minor"/>
    </font>
    <font>
      <sz val="11"/>
      <color theme="1"/>
      <name val="Aptos Narrow"/>
      <family val="2"/>
      <scheme val="minor"/>
    </font>
    <font>
      <sz val="8"/>
      <name val="Aptos Narrow"/>
      <family val="2"/>
      <scheme val="minor"/>
    </font>
    <font>
      <sz val="14"/>
      <color theme="1"/>
      <name val="Aptos Narrow"/>
      <family val="2"/>
      <scheme val="minor"/>
    </font>
    <font>
      <b/>
      <sz val="16"/>
      <color theme="1"/>
      <name val="Arial"/>
      <family val="2"/>
    </font>
    <font>
      <sz val="14"/>
      <color theme="1"/>
      <name val="Arial"/>
      <family val="2"/>
    </font>
    <font>
      <b/>
      <sz val="14"/>
      <color theme="1"/>
      <name val="Arial"/>
      <family val="2"/>
    </font>
    <font>
      <sz val="12"/>
      <color theme="1"/>
      <name val="Arial"/>
      <family val="2"/>
    </font>
    <font>
      <b/>
      <sz val="14"/>
      <color theme="0"/>
      <name val="Arial"/>
      <family val="2"/>
    </font>
    <font>
      <sz val="14"/>
      <color theme="0"/>
      <name val="Arial"/>
      <family val="2"/>
    </font>
    <font>
      <sz val="11"/>
      <color theme="1"/>
      <name val="Arial"/>
      <family val="2"/>
    </font>
    <font>
      <b/>
      <sz val="11"/>
      <color theme="0"/>
      <name val="Arial"/>
      <family val="2"/>
    </font>
    <font>
      <sz val="11"/>
      <color theme="0"/>
      <name val="Arial"/>
      <family val="2"/>
    </font>
    <font>
      <b/>
      <sz val="11"/>
      <color theme="1"/>
      <name val="Arial"/>
      <family val="2"/>
    </font>
    <font>
      <b/>
      <sz val="12"/>
      <color theme="1"/>
      <name val="Arial"/>
      <family val="2"/>
    </font>
    <font>
      <b/>
      <u val="singleAccounting"/>
      <sz val="11"/>
      <color theme="1"/>
      <name val="Arial"/>
      <family val="2"/>
    </font>
    <font>
      <b/>
      <sz val="12"/>
      <color theme="0"/>
      <name val="Arial"/>
      <family val="2"/>
    </font>
    <font>
      <sz val="12"/>
      <color theme="0"/>
      <name val="Arial"/>
      <family val="2"/>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70C0"/>
        <bgColor indexed="64"/>
      </patternFill>
    </fill>
    <fill>
      <patternFill patternType="solid">
        <fgColor rgb="FF9AC7F4"/>
        <bgColor indexed="64"/>
      </patternFill>
    </fill>
    <fill>
      <patternFill patternType="solid">
        <fgColor rgb="FFE4F0FC"/>
        <bgColor indexed="64"/>
      </patternFill>
    </fill>
    <fill>
      <patternFill patternType="solid">
        <fgColor rgb="FFB315C7"/>
        <bgColor indexed="64"/>
      </patternFill>
    </fill>
    <fill>
      <patternFill patternType="solid">
        <fgColor rgb="FFDA9AEF"/>
        <bgColor indexed="64"/>
      </patternFill>
    </fill>
    <fill>
      <patternFill patternType="solid">
        <fgColor rgb="FFF7E4FB"/>
        <bgColor indexed="64"/>
      </patternFill>
    </fill>
  </fills>
  <borders count="7">
    <border>
      <left/>
      <right/>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thin">
        <color theme="0" tint="-0.14993743705557422"/>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s>
  <cellStyleXfs count="2">
    <xf numFmtId="0" fontId="0" fillId="0" borderId="0"/>
    <xf numFmtId="44" fontId="1" fillId="0" borderId="0" applyFont="0" applyFill="0" applyBorder="0" applyAlignment="0" applyProtection="0"/>
  </cellStyleXfs>
  <cellXfs count="56">
    <xf numFmtId="0" fontId="0" fillId="0" borderId="0" xfId="0"/>
    <xf numFmtId="0" fontId="0" fillId="3" borderId="0" xfId="0" applyFill="1"/>
    <xf numFmtId="0" fontId="0" fillId="0" borderId="1" xfId="0" applyBorder="1"/>
    <xf numFmtId="0" fontId="4" fillId="0" borderId="1" xfId="0" applyFont="1" applyBorder="1"/>
    <xf numFmtId="0" fontId="4" fillId="0" borderId="1" xfId="0" applyFont="1" applyBorder="1" applyAlignment="1">
      <alignment vertical="center" wrapText="1"/>
    </xf>
    <xf numFmtId="0" fontId="5" fillId="0" borderId="1" xfId="0" applyFont="1" applyBorder="1" applyAlignment="1">
      <alignment wrapText="1"/>
    </xf>
    <xf numFmtId="0" fontId="0" fillId="0" borderId="2" xfId="0" applyBorder="1"/>
    <xf numFmtId="0" fontId="6" fillId="3" borderId="0" xfId="0" applyFont="1" applyFill="1" applyAlignment="1">
      <alignment vertical="center" wrapText="1"/>
    </xf>
    <xf numFmtId="0" fontId="7" fillId="3" borderId="0" xfId="0" applyFont="1" applyFill="1" applyAlignment="1">
      <alignment wrapText="1"/>
    </xf>
    <xf numFmtId="0" fontId="7" fillId="3" borderId="0" xfId="0" applyFont="1" applyFill="1"/>
    <xf numFmtId="0" fontId="5" fillId="0" borderId="1" xfId="0" applyFont="1" applyBorder="1" applyAlignment="1">
      <alignment vertical="top" wrapText="1"/>
    </xf>
    <xf numFmtId="0" fontId="0" fillId="0" borderId="0" xfId="0" applyAlignment="1">
      <alignment vertical="center"/>
    </xf>
    <xf numFmtId="0" fontId="3" fillId="0" borderId="0" xfId="0" applyFont="1" applyAlignment="1">
      <alignment vertical="center"/>
    </xf>
    <xf numFmtId="0" fontId="5" fillId="0" borderId="0" xfId="0" applyFont="1" applyAlignment="1">
      <alignment vertical="center"/>
    </xf>
    <xf numFmtId="0" fontId="10" fillId="0" borderId="0" xfId="0" applyFont="1" applyAlignment="1">
      <alignment vertical="center"/>
    </xf>
    <xf numFmtId="0" fontId="10" fillId="0" borderId="0" xfId="0" applyFont="1"/>
    <xf numFmtId="0" fontId="13" fillId="0" borderId="0" xfId="0" applyFont="1"/>
    <xf numFmtId="0" fontId="13" fillId="0" borderId="0" xfId="0" applyFont="1" applyAlignment="1">
      <alignment horizontal="center"/>
    </xf>
    <xf numFmtId="164" fontId="10" fillId="5" borderId="3" xfId="0" applyNumberFormat="1" applyFont="1" applyFill="1" applyBorder="1"/>
    <xf numFmtId="164" fontId="13" fillId="5" borderId="3" xfId="1" applyNumberFormat="1" applyFont="1" applyFill="1" applyBorder="1"/>
    <xf numFmtId="164" fontId="10" fillId="6" borderId="3" xfId="0" applyNumberFormat="1" applyFont="1" applyFill="1" applyBorder="1"/>
    <xf numFmtId="164" fontId="13" fillId="6" borderId="3" xfId="1" applyNumberFormat="1" applyFont="1" applyFill="1" applyBorder="1"/>
    <xf numFmtId="164" fontId="13" fillId="5" borderId="4" xfId="0" applyNumberFormat="1" applyFont="1" applyFill="1" applyBorder="1"/>
    <xf numFmtId="164" fontId="13" fillId="5" borderId="5" xfId="0" applyNumberFormat="1" applyFont="1" applyFill="1" applyBorder="1"/>
    <xf numFmtId="0" fontId="10" fillId="0" borderId="5" xfId="0" applyFont="1" applyBorder="1"/>
    <xf numFmtId="164" fontId="13" fillId="6" borderId="5" xfId="0" applyNumberFormat="1" applyFont="1" applyFill="1" applyBorder="1"/>
    <xf numFmtId="164" fontId="13" fillId="6" borderId="6" xfId="1" applyNumberFormat="1" applyFont="1" applyFill="1" applyBorder="1"/>
    <xf numFmtId="164" fontId="10" fillId="5" borderId="3" xfId="1" applyNumberFormat="1" applyFont="1" applyFill="1" applyBorder="1"/>
    <xf numFmtId="164" fontId="13" fillId="5" borderId="6" xfId="0" applyNumberFormat="1" applyFont="1" applyFill="1" applyBorder="1"/>
    <xf numFmtId="0" fontId="14" fillId="0" borderId="0" xfId="0" applyFont="1"/>
    <xf numFmtId="0" fontId="7" fillId="0" borderId="0" xfId="0" applyFont="1"/>
    <xf numFmtId="164" fontId="10" fillId="0" borderId="0" xfId="0" applyNumberFormat="1" applyFont="1"/>
    <xf numFmtId="164" fontId="15" fillId="2" borderId="0" xfId="0" applyNumberFormat="1" applyFont="1" applyFill="1"/>
    <xf numFmtId="0" fontId="16" fillId="7" borderId="0" xfId="0" applyFont="1" applyFill="1" applyAlignment="1">
      <alignment horizontal="center" vertical="center"/>
    </xf>
    <xf numFmtId="0" fontId="6" fillId="9" borderId="0" xfId="0" applyFont="1" applyFill="1" applyAlignment="1">
      <alignment horizontal="center" vertical="center"/>
    </xf>
    <xf numFmtId="0" fontId="6" fillId="8" borderId="0" xfId="0" applyFont="1" applyFill="1" applyAlignment="1">
      <alignment horizontal="center" vertical="center"/>
    </xf>
    <xf numFmtId="0" fontId="6" fillId="2" borderId="0" xfId="0" applyFont="1" applyFill="1" applyAlignment="1">
      <alignment horizontal="center" vertical="center"/>
    </xf>
    <xf numFmtId="0" fontId="6" fillId="6" borderId="0" xfId="0" applyFont="1" applyFill="1" applyAlignment="1">
      <alignment horizontal="center" vertical="center"/>
    </xf>
    <xf numFmtId="0" fontId="6" fillId="5" borderId="0" xfId="0" applyFont="1" applyFill="1" applyAlignment="1">
      <alignment horizontal="center" vertical="center"/>
    </xf>
    <xf numFmtId="0" fontId="17" fillId="3" borderId="0" xfId="0" applyFont="1" applyFill="1" applyAlignment="1">
      <alignment vertical="center"/>
    </xf>
    <xf numFmtId="0" fontId="15" fillId="3" borderId="0" xfId="0" applyFont="1" applyFill="1"/>
    <xf numFmtId="0" fontId="16" fillId="7" borderId="4" xfId="0" applyFont="1" applyFill="1" applyBorder="1" applyAlignment="1">
      <alignment horizontal="center" vertical="center"/>
    </xf>
    <xf numFmtId="0" fontId="16" fillId="7" borderId="5" xfId="0" applyFont="1" applyFill="1" applyBorder="1" applyAlignment="1">
      <alignment horizontal="center" vertical="center"/>
    </xf>
    <xf numFmtId="0" fontId="16" fillId="7" borderId="6" xfId="0" applyFont="1" applyFill="1" applyBorder="1" applyAlignment="1">
      <alignment horizontal="center" vertical="center"/>
    </xf>
    <xf numFmtId="0" fontId="11" fillId="4" borderId="3" xfId="0" applyFont="1" applyFill="1" applyBorder="1" applyAlignment="1">
      <alignment horizontal="center" vertical="center"/>
    </xf>
    <xf numFmtId="0" fontId="9" fillId="3" borderId="3" xfId="0" applyFont="1" applyFill="1" applyBorder="1" applyAlignment="1">
      <alignment vertical="center"/>
    </xf>
    <xf numFmtId="0" fontId="12" fillId="3" borderId="3" xfId="0" applyFont="1" applyFill="1" applyBorder="1" applyAlignment="1">
      <alignment vertical="center"/>
    </xf>
    <xf numFmtId="164" fontId="10" fillId="8" borderId="3" xfId="1" applyNumberFormat="1" applyFont="1" applyFill="1" applyBorder="1"/>
    <xf numFmtId="164" fontId="10" fillId="9" borderId="3" xfId="1" applyNumberFormat="1" applyFont="1" applyFill="1" applyBorder="1"/>
    <xf numFmtId="164" fontId="10" fillId="2" borderId="3" xfId="1" applyNumberFormat="1" applyFont="1" applyFill="1" applyBorder="1"/>
    <xf numFmtId="164" fontId="15" fillId="2" borderId="4" xfId="0" applyNumberFormat="1" applyFont="1" applyFill="1" applyBorder="1"/>
    <xf numFmtId="164" fontId="15" fillId="2" borderId="5" xfId="0" applyNumberFormat="1" applyFont="1" applyFill="1" applyBorder="1"/>
    <xf numFmtId="164" fontId="15" fillId="2" borderId="6" xfId="0" applyNumberFormat="1" applyFont="1" applyFill="1" applyBorder="1"/>
    <xf numFmtId="164" fontId="10" fillId="8" borderId="3" xfId="0" applyNumberFormat="1" applyFont="1" applyFill="1" applyBorder="1"/>
    <xf numFmtId="0" fontId="8" fillId="4" borderId="3" xfId="0" applyFont="1" applyFill="1" applyBorder="1" applyAlignment="1">
      <alignment horizontal="center" vertical="center"/>
    </xf>
    <xf numFmtId="0" fontId="0" fillId="0" borderId="1" xfId="0" applyBorder="1" applyAlignment="1"/>
  </cellXfs>
  <cellStyles count="2">
    <cellStyle name="Currency" xfId="1" builtinId="4"/>
    <cellStyle name="Normal" xfId="0" builtinId="0"/>
  </cellStyles>
  <dxfs count="0"/>
  <tableStyles count="0" defaultTableStyle="TableStyleMedium2" defaultPivotStyle="PivotStyleLight16"/>
  <colors>
    <mruColors>
      <color rgb="FFF7E4FB"/>
      <color rgb="FFDA9AEF"/>
      <color rgb="FFB315C7"/>
      <color rgb="FF9AC7F4"/>
      <color rgb="FFE4F0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Revenue &amp; Expense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lineChart>
        <c:grouping val="standard"/>
        <c:varyColors val="0"/>
        <c:ser>
          <c:idx val="0"/>
          <c:order val="0"/>
          <c:tx>
            <c:strRef>
              <c:f>'Current Monthly Data'!$A$28</c:f>
              <c:strCache>
                <c:ptCount val="1"/>
                <c:pt idx="0">
                  <c:v>Revenue</c:v>
                </c:pt>
              </c:strCache>
            </c:strRef>
          </c:tx>
          <c:spPr>
            <a:ln w="28575" cap="rnd">
              <a:solidFill>
                <a:schemeClr val="accent1"/>
              </a:solidFill>
              <a:round/>
            </a:ln>
            <a:effectLst/>
          </c:spPr>
          <c:marker>
            <c:symbol val="none"/>
          </c:marker>
          <c:cat>
            <c:strRef>
              <c:f>'Current Monthly Data'!$B$26:$M$26</c:f>
              <c:strCache>
                <c:ptCount val="12"/>
                <c:pt idx="0">
                  <c:v>July</c:v>
                </c:pt>
                <c:pt idx="1">
                  <c:v>Aug</c:v>
                </c:pt>
                <c:pt idx="2">
                  <c:v>Sep </c:v>
                </c:pt>
                <c:pt idx="3">
                  <c:v>Oct</c:v>
                </c:pt>
                <c:pt idx="4">
                  <c:v>Nov</c:v>
                </c:pt>
                <c:pt idx="5">
                  <c:v>Dec</c:v>
                </c:pt>
                <c:pt idx="6">
                  <c:v>Jan</c:v>
                </c:pt>
                <c:pt idx="7">
                  <c:v>Feb</c:v>
                </c:pt>
                <c:pt idx="8">
                  <c:v>Mar</c:v>
                </c:pt>
                <c:pt idx="9">
                  <c:v>Apr</c:v>
                </c:pt>
                <c:pt idx="10">
                  <c:v>May</c:v>
                </c:pt>
                <c:pt idx="11">
                  <c:v>Jun</c:v>
                </c:pt>
              </c:strCache>
            </c:strRef>
          </c:cat>
          <c:val>
            <c:numRef>
              <c:f>'Current Monthly Data'!$B$37:$M$37</c:f>
              <c:numCache>
                <c:formatCode>_("$"* #,##0_);_("$"* \(#,##0\);_("$"* "-"??_);_(@_)</c:formatCode>
                <c:ptCount val="12"/>
                <c:pt idx="0">
                  <c:v>4099421.9166666665</c:v>
                </c:pt>
                <c:pt idx="1">
                  <c:v>3601426</c:v>
                </c:pt>
                <c:pt idx="2">
                  <c:v>4512479</c:v>
                </c:pt>
                <c:pt idx="3">
                  <c:v>4071108.9722222225</c:v>
                </c:pt>
                <c:pt idx="4">
                  <c:v>4061671.3240740742</c:v>
                </c:pt>
                <c:pt idx="5">
                  <c:v>4215086.4320987649</c:v>
                </c:pt>
                <c:pt idx="6">
                  <c:v>4115955.576131687</c:v>
                </c:pt>
                <c:pt idx="7">
                  <c:v>4130904.4441015087</c:v>
                </c:pt>
                <c:pt idx="8">
                  <c:v>4153982.1507773204</c:v>
                </c:pt>
                <c:pt idx="9">
                  <c:v>4133614.0570035055</c:v>
                </c:pt>
                <c:pt idx="10">
                  <c:v>4139500.2172941118</c:v>
                </c:pt>
                <c:pt idx="11">
                  <c:v>4142365.4750249791</c:v>
                </c:pt>
              </c:numCache>
            </c:numRef>
          </c:val>
          <c:smooth val="0"/>
          <c:extLst>
            <c:ext xmlns:c16="http://schemas.microsoft.com/office/drawing/2014/chart" uri="{C3380CC4-5D6E-409C-BE32-E72D297353CC}">
              <c16:uniqueId val="{00000000-CDAA-408B-8D1A-0616B58942AB}"/>
            </c:ext>
          </c:extLst>
        </c:ser>
        <c:ser>
          <c:idx val="1"/>
          <c:order val="1"/>
          <c:tx>
            <c:strRef>
              <c:f>'Current Monthly Data'!$A$39</c:f>
              <c:strCache>
                <c:ptCount val="1"/>
                <c:pt idx="0">
                  <c:v>Expenses</c:v>
                </c:pt>
              </c:strCache>
            </c:strRef>
          </c:tx>
          <c:spPr>
            <a:ln w="28575" cap="rnd">
              <a:solidFill>
                <a:schemeClr val="accent2"/>
              </a:solidFill>
              <a:round/>
            </a:ln>
            <a:effectLst/>
          </c:spPr>
          <c:marker>
            <c:symbol val="none"/>
          </c:marker>
          <c:val>
            <c:numRef>
              <c:f>'Current Monthly Data'!$B$46:$M$46</c:f>
              <c:numCache>
                <c:formatCode>_("$"* #,##0_);_("$"* \(#,##0\);_("$"* "-"??_);_(@_)</c:formatCode>
                <c:ptCount val="12"/>
                <c:pt idx="0">
                  <c:v>4115430.5879166666</c:v>
                </c:pt>
                <c:pt idx="1">
                  <c:v>3612404.6100000003</c:v>
                </c:pt>
                <c:pt idx="2">
                  <c:v>4468104.63</c:v>
                </c:pt>
                <c:pt idx="3">
                  <c:v>4065313.275972222</c:v>
                </c:pt>
                <c:pt idx="4">
                  <c:v>4048607.5053240741</c:v>
                </c:pt>
                <c:pt idx="5">
                  <c:v>4194008.4704320985</c:v>
                </c:pt>
                <c:pt idx="6">
                  <c:v>4102643.083909465</c:v>
                </c:pt>
                <c:pt idx="7">
                  <c:v>4115086.3532218793</c:v>
                </c:pt>
                <c:pt idx="8">
                  <c:v>4137245.9691878147</c:v>
                </c:pt>
                <c:pt idx="9">
                  <c:v>4118325.13543972</c:v>
                </c:pt>
                <c:pt idx="10">
                  <c:v>4123552.4859498045</c:v>
                </c:pt>
                <c:pt idx="11">
                  <c:v>4126374.5301924469</c:v>
                </c:pt>
              </c:numCache>
            </c:numRef>
          </c:val>
          <c:smooth val="0"/>
          <c:extLst>
            <c:ext xmlns:c16="http://schemas.microsoft.com/office/drawing/2014/chart" uri="{C3380CC4-5D6E-409C-BE32-E72D297353CC}">
              <c16:uniqueId val="{00000001-CDAA-408B-8D1A-0616B58942AB}"/>
            </c:ext>
          </c:extLst>
        </c:ser>
        <c:dLbls>
          <c:showLegendKey val="0"/>
          <c:showVal val="0"/>
          <c:showCatName val="0"/>
          <c:showSerName val="0"/>
          <c:showPercent val="0"/>
          <c:showBubbleSize val="0"/>
        </c:dLbls>
        <c:smooth val="0"/>
        <c:axId val="202517936"/>
        <c:axId val="202515536"/>
      </c:lineChart>
      <c:catAx>
        <c:axId val="202517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2515536"/>
        <c:crosses val="autoZero"/>
        <c:auto val="1"/>
        <c:lblAlgn val="ctr"/>
        <c:lblOffset val="100"/>
        <c:noMultiLvlLbl val="0"/>
      </c:catAx>
      <c:valAx>
        <c:axId val="202515536"/>
        <c:scaling>
          <c:orientation val="minMax"/>
          <c:max val="4700000"/>
          <c:min val="3600000"/>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02517936"/>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r>
              <a:rPr lang="en-US"/>
              <a:t>Profitability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dk1"/>
              </a:solidFill>
              <a:latin typeface="+mn-lt"/>
              <a:ea typeface="+mn-ea"/>
              <a:cs typeface="+mn-cs"/>
            </a:defRPr>
          </a:pPr>
          <a:endParaRPr lang="en-US"/>
        </a:p>
      </c:txPr>
    </c:title>
    <c:autoTitleDeleted val="0"/>
    <c:plotArea>
      <c:layout>
        <c:manualLayout>
          <c:layoutTarget val="inner"/>
          <c:xMode val="edge"/>
          <c:yMode val="edge"/>
          <c:x val="0.16576159230096238"/>
          <c:y val="2.5428331875182269E-2"/>
          <c:w val="0.82590507436570426"/>
          <c:h val="0.77736111111111106"/>
        </c:manualLayout>
      </c:layout>
      <c:lineChart>
        <c:grouping val="standard"/>
        <c:varyColors val="0"/>
        <c:ser>
          <c:idx val="0"/>
          <c:order val="0"/>
          <c:tx>
            <c:strRef>
              <c:f>'Current Monthly Data'!$A$48</c:f>
              <c:strCache>
                <c:ptCount val="1"/>
                <c:pt idx="0">
                  <c:v>Profitability</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'Current Monthly Data'!$B$26:$M$26</c:f>
              <c:strCache>
                <c:ptCount val="12"/>
                <c:pt idx="0">
                  <c:v>July</c:v>
                </c:pt>
                <c:pt idx="1">
                  <c:v>Aug</c:v>
                </c:pt>
                <c:pt idx="2">
                  <c:v>Sep </c:v>
                </c:pt>
                <c:pt idx="3">
                  <c:v>Oct</c:v>
                </c:pt>
                <c:pt idx="4">
                  <c:v>Nov</c:v>
                </c:pt>
                <c:pt idx="5">
                  <c:v>Dec</c:v>
                </c:pt>
                <c:pt idx="6">
                  <c:v>Jan</c:v>
                </c:pt>
                <c:pt idx="7">
                  <c:v>Feb</c:v>
                </c:pt>
                <c:pt idx="8">
                  <c:v>Mar</c:v>
                </c:pt>
                <c:pt idx="9">
                  <c:v>Apr</c:v>
                </c:pt>
                <c:pt idx="10">
                  <c:v>May</c:v>
                </c:pt>
                <c:pt idx="11">
                  <c:v>Jun</c:v>
                </c:pt>
              </c:strCache>
            </c:strRef>
          </c:cat>
          <c:val>
            <c:numRef>
              <c:f>'Current Monthly Data'!$B$48:$M$48</c:f>
              <c:numCache>
                <c:formatCode>_("$"* #,##0_);_("$"* \(#,##0\);_("$"* "-"??_);_(@_)</c:formatCode>
                <c:ptCount val="12"/>
                <c:pt idx="0">
                  <c:v>-16008.67125000013</c:v>
                </c:pt>
                <c:pt idx="1">
                  <c:v>-10978.610000000335</c:v>
                </c:pt>
                <c:pt idx="2">
                  <c:v>44374.370000000112</c:v>
                </c:pt>
                <c:pt idx="3">
                  <c:v>5795.6962500005029</c:v>
                </c:pt>
                <c:pt idx="4">
                  <c:v>13063.818750000093</c:v>
                </c:pt>
                <c:pt idx="5">
                  <c:v>21077.961666666437</c:v>
                </c:pt>
                <c:pt idx="6">
                  <c:v>13312.492222222034</c:v>
                </c:pt>
                <c:pt idx="7">
                  <c:v>15818.090879629366</c:v>
                </c:pt>
                <c:pt idx="8">
                  <c:v>16736.181589505635</c:v>
                </c:pt>
                <c:pt idx="9">
                  <c:v>15288.921563785523</c:v>
                </c:pt>
                <c:pt idx="10">
                  <c:v>15947.731344307307</c:v>
                </c:pt>
                <c:pt idx="11">
                  <c:v>15990.944832532201</c:v>
                </c:pt>
              </c:numCache>
            </c:numRef>
          </c:val>
          <c:smooth val="0"/>
          <c:extLst>
            <c:ext xmlns:c16="http://schemas.microsoft.com/office/drawing/2014/chart" uri="{C3380CC4-5D6E-409C-BE32-E72D297353CC}">
              <c16:uniqueId val="{00000000-5D3D-454C-8B64-89C3EC4F2DE4}"/>
            </c:ext>
          </c:extLst>
        </c:ser>
        <c:dLbls>
          <c:dLblPos val="t"/>
          <c:showLegendKey val="0"/>
          <c:showVal val="1"/>
          <c:showCatName val="0"/>
          <c:showSerName val="0"/>
          <c:showPercent val="0"/>
          <c:showBubbleSize val="0"/>
        </c:dLbls>
        <c:smooth val="0"/>
        <c:axId val="290669935"/>
        <c:axId val="290670895"/>
      </c:lineChart>
      <c:catAx>
        <c:axId val="29066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90670895"/>
        <c:crosses val="autoZero"/>
        <c:auto val="1"/>
        <c:lblAlgn val="ctr"/>
        <c:lblOffset val="100"/>
        <c:noMultiLvlLbl val="0"/>
      </c:catAx>
      <c:valAx>
        <c:axId val="290670895"/>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solidFill>
                <a:latin typeface="+mn-lt"/>
                <a:ea typeface="+mn-ea"/>
                <a:cs typeface="+mn-cs"/>
              </a:defRPr>
            </a:pPr>
            <a:endParaRPr lang="en-US"/>
          </a:p>
        </c:txPr>
        <c:crossAx val="290669935"/>
        <c:crosses val="autoZero"/>
        <c:crossBetween val="between"/>
      </c:valAx>
      <c:spPr>
        <a:noFill/>
        <a:ln>
          <a:noFill/>
        </a:ln>
        <a:effectLst/>
      </c:spPr>
    </c:plotArea>
    <c:plotVisOnly val="1"/>
    <c:dispBlanksAs val="gap"/>
    <c:showDLblsOverMax val="0"/>
  </c:chart>
  <c:spPr>
    <a:solidFill>
      <a:schemeClr val="lt1"/>
    </a:solidFill>
    <a:ln w="19050" cap="flat" cmpd="sng" algn="ctr">
      <a:solidFill>
        <a:schemeClr val="dk1"/>
      </a:solidFill>
      <a:prstDash val="solid"/>
      <a:miter lim="800000"/>
    </a:ln>
    <a:effectLst/>
  </c:spPr>
  <c:txPr>
    <a:bodyPr/>
    <a:lstStyle/>
    <a:p>
      <a:pPr>
        <a:defRPr>
          <a:solidFill>
            <a:schemeClr val="dk1"/>
          </a:solidFill>
          <a:latin typeface="+mn-lt"/>
          <a:ea typeface="+mn-ea"/>
          <a:cs typeface="+mn-cs"/>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34290</xdr:rowOff>
    </xdr:from>
    <xdr:to>
      <xdr:col>5</xdr:col>
      <xdr:colOff>733425</xdr:colOff>
      <xdr:row>21</xdr:row>
      <xdr:rowOff>28575</xdr:rowOff>
    </xdr:to>
    <xdr:graphicFrame macro="">
      <xdr:nvGraphicFramePr>
        <xdr:cNvPr id="2" name="Chart 1">
          <a:extLst>
            <a:ext uri="{FF2B5EF4-FFF2-40B4-BE49-F238E27FC236}">
              <a16:creationId xmlns:a16="http://schemas.microsoft.com/office/drawing/2014/main" id="{7FAC8B8A-8194-BDB1-6A7D-94EB3CFE5C7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129540</xdr:colOff>
      <xdr:row>1</xdr:row>
      <xdr:rowOff>104775</xdr:rowOff>
    </xdr:from>
    <xdr:to>
      <xdr:col>15</xdr:col>
      <xdr:colOff>19050</xdr:colOff>
      <xdr:row>21</xdr:row>
      <xdr:rowOff>40005</xdr:rowOff>
    </xdr:to>
    <xdr:graphicFrame macro="">
      <xdr:nvGraphicFramePr>
        <xdr:cNvPr id="3" name="Chart 2">
          <a:extLst>
            <a:ext uri="{FF2B5EF4-FFF2-40B4-BE49-F238E27FC236}">
              <a16:creationId xmlns:a16="http://schemas.microsoft.com/office/drawing/2014/main" id="{68926BEB-5192-B66A-6F7B-2FC0F202528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91CB9-5D20-4493-A75C-E0756B6B3552}">
  <dimension ref="A1:L77"/>
  <sheetViews>
    <sheetView workbookViewId="0">
      <selection activeCell="B16" sqref="B16"/>
    </sheetView>
  </sheetViews>
  <sheetFormatPr defaultRowHeight="14.25"/>
  <cols>
    <col min="2" max="2" width="156.5703125" customWidth="1"/>
  </cols>
  <sheetData>
    <row r="1" spans="1:12">
      <c r="A1" s="1"/>
      <c r="B1" s="55" t="e" vm="1">
        <v>#VALUE!</v>
      </c>
      <c r="C1" s="1"/>
      <c r="D1" s="1"/>
      <c r="E1" s="1"/>
      <c r="F1" s="1"/>
      <c r="G1" s="1"/>
      <c r="H1" s="1"/>
      <c r="I1" s="1"/>
      <c r="J1" s="1"/>
      <c r="K1" s="1"/>
      <c r="L1" s="1"/>
    </row>
    <row r="2" spans="1:12">
      <c r="A2" s="1"/>
      <c r="B2" s="55"/>
      <c r="C2" s="1"/>
      <c r="D2" s="1"/>
      <c r="E2" s="1"/>
      <c r="F2" s="1"/>
      <c r="G2" s="1"/>
      <c r="H2" s="1"/>
      <c r="I2" s="1"/>
      <c r="J2" s="1"/>
      <c r="K2" s="1"/>
      <c r="L2" s="1"/>
    </row>
    <row r="3" spans="1:12">
      <c r="A3" s="1"/>
      <c r="B3" s="55"/>
      <c r="C3" s="1"/>
      <c r="D3" s="1"/>
      <c r="E3" s="1"/>
      <c r="F3" s="1"/>
      <c r="G3" s="1"/>
      <c r="H3" s="1"/>
      <c r="I3" s="1"/>
      <c r="J3" s="1"/>
      <c r="K3" s="1"/>
      <c r="L3" s="1"/>
    </row>
    <row r="4" spans="1:12">
      <c r="A4" s="1"/>
      <c r="B4" s="55"/>
      <c r="C4" s="1"/>
      <c r="D4" s="1"/>
      <c r="E4" s="1"/>
      <c r="F4" s="1"/>
      <c r="G4" s="1"/>
      <c r="H4" s="1"/>
      <c r="I4" s="1"/>
      <c r="J4" s="1"/>
      <c r="K4" s="1"/>
      <c r="L4" s="1"/>
    </row>
    <row r="5" spans="1:12">
      <c r="A5" s="1"/>
      <c r="B5" s="55"/>
      <c r="C5" s="1"/>
      <c r="D5" s="1"/>
      <c r="E5" s="1"/>
      <c r="F5" s="1"/>
      <c r="G5" s="1"/>
      <c r="H5" s="1"/>
      <c r="I5" s="1"/>
      <c r="J5" s="1"/>
      <c r="K5" s="1"/>
      <c r="L5" s="1"/>
    </row>
    <row r="6" spans="1:12">
      <c r="A6" s="1"/>
      <c r="B6" s="2"/>
      <c r="C6" s="1"/>
      <c r="D6" s="1"/>
      <c r="E6" s="1"/>
      <c r="F6" s="1"/>
      <c r="G6" s="1"/>
      <c r="H6" s="1"/>
      <c r="I6" s="1"/>
      <c r="J6" s="1"/>
      <c r="K6" s="1"/>
      <c r="L6" s="1"/>
    </row>
    <row r="7" spans="1:12" ht="20.65">
      <c r="A7" s="1"/>
      <c r="B7" s="3" t="s">
        <v>0</v>
      </c>
      <c r="C7" s="1"/>
      <c r="D7" s="1"/>
      <c r="E7" s="1"/>
      <c r="F7" s="1"/>
      <c r="G7" s="1"/>
      <c r="H7" s="1"/>
      <c r="I7" s="1"/>
      <c r="J7" s="1"/>
      <c r="K7" s="1"/>
      <c r="L7" s="1"/>
    </row>
    <row r="8" spans="1:12" ht="20.65">
      <c r="A8" s="1"/>
      <c r="B8" s="4"/>
      <c r="C8" s="1"/>
      <c r="D8" s="1"/>
      <c r="E8" s="1"/>
      <c r="F8" s="1"/>
      <c r="G8" s="1"/>
      <c r="H8" s="1"/>
      <c r="I8" s="1"/>
      <c r="J8" s="1"/>
      <c r="K8" s="1"/>
      <c r="L8" s="1"/>
    </row>
    <row r="9" spans="1:12" ht="51.75">
      <c r="A9" s="1"/>
      <c r="B9" s="5" t="s">
        <v>1</v>
      </c>
      <c r="C9" s="1"/>
      <c r="D9" s="1"/>
      <c r="E9" s="1"/>
      <c r="F9" s="1"/>
      <c r="G9" s="1"/>
      <c r="H9" s="1"/>
      <c r="I9" s="1"/>
      <c r="J9" s="1"/>
      <c r="K9" s="1"/>
      <c r="L9" s="1"/>
    </row>
    <row r="10" spans="1:12" ht="17.25">
      <c r="A10" s="1"/>
      <c r="B10" s="5"/>
      <c r="C10" s="1"/>
      <c r="D10" s="1"/>
      <c r="E10" s="1"/>
      <c r="F10" s="1"/>
      <c r="G10" s="1"/>
      <c r="H10" s="1"/>
      <c r="I10" s="1"/>
      <c r="J10" s="1"/>
      <c r="K10" s="1"/>
      <c r="L10" s="1"/>
    </row>
    <row r="11" spans="1:12" ht="69">
      <c r="A11" s="1"/>
      <c r="B11" s="5" t="s">
        <v>2</v>
      </c>
      <c r="C11" s="1"/>
      <c r="D11" s="1"/>
      <c r="E11" s="1"/>
      <c r="F11" s="1"/>
      <c r="G11" s="1"/>
      <c r="H11" s="1"/>
      <c r="I11" s="1"/>
      <c r="J11" s="1"/>
      <c r="K11" s="1"/>
      <c r="L11" s="1"/>
    </row>
    <row r="12" spans="1:12">
      <c r="A12" s="1"/>
      <c r="B12" s="2"/>
      <c r="C12" s="1"/>
      <c r="D12" s="1"/>
      <c r="E12" s="1"/>
      <c r="F12" s="1"/>
      <c r="G12" s="1"/>
      <c r="H12" s="1"/>
      <c r="I12" s="1"/>
      <c r="J12" s="1"/>
      <c r="K12" s="1"/>
      <c r="L12" s="1"/>
    </row>
    <row r="13" spans="1:12" ht="51.75">
      <c r="A13" s="1"/>
      <c r="B13" s="5" t="s">
        <v>3</v>
      </c>
      <c r="C13" s="1"/>
      <c r="D13" s="1"/>
      <c r="E13" s="1"/>
      <c r="F13" s="1"/>
      <c r="G13" s="1"/>
      <c r="H13" s="1"/>
      <c r="I13" s="1"/>
      <c r="J13" s="1"/>
      <c r="K13" s="1"/>
      <c r="L13" s="1"/>
    </row>
    <row r="14" spans="1:12">
      <c r="A14" s="1"/>
      <c r="B14" s="2"/>
      <c r="C14" s="1"/>
      <c r="D14" s="1"/>
      <c r="E14" s="1"/>
      <c r="F14" s="1"/>
      <c r="G14" s="1"/>
      <c r="H14" s="1"/>
      <c r="I14" s="1"/>
      <c r="J14" s="1"/>
      <c r="K14" s="1"/>
      <c r="L14" s="1"/>
    </row>
    <row r="15" spans="1:12" ht="69">
      <c r="A15" s="1"/>
      <c r="B15" s="10" t="s">
        <v>4</v>
      </c>
      <c r="C15" s="1"/>
      <c r="D15" s="1"/>
      <c r="E15" s="1"/>
      <c r="F15" s="1"/>
      <c r="G15" s="1"/>
      <c r="H15" s="1"/>
      <c r="I15" s="1"/>
      <c r="J15" s="1"/>
      <c r="K15" s="1"/>
      <c r="L15" s="1"/>
    </row>
    <row r="16" spans="1:12">
      <c r="A16" s="1"/>
      <c r="B16" s="2"/>
      <c r="C16" s="1"/>
      <c r="D16" s="1"/>
      <c r="E16" s="1"/>
      <c r="F16" s="1"/>
      <c r="G16" s="1"/>
      <c r="H16" s="1"/>
      <c r="I16" s="1"/>
      <c r="J16" s="1"/>
      <c r="K16" s="1"/>
      <c r="L16" s="1"/>
    </row>
    <row r="17" spans="1:12">
      <c r="A17" s="1"/>
      <c r="B17" s="6"/>
      <c r="C17" s="1"/>
      <c r="D17" s="1"/>
      <c r="E17" s="1"/>
      <c r="F17" s="1"/>
      <c r="G17" s="1"/>
      <c r="H17" s="1"/>
      <c r="I17" s="1"/>
      <c r="J17" s="1"/>
      <c r="K17" s="1"/>
      <c r="L17" s="1"/>
    </row>
    <row r="18" spans="1:12" ht="17.649999999999999">
      <c r="A18" s="1"/>
      <c r="B18" s="7"/>
      <c r="C18" s="1"/>
      <c r="D18" s="1"/>
      <c r="E18" s="1"/>
      <c r="F18" s="1"/>
      <c r="G18" s="1"/>
      <c r="H18" s="1"/>
      <c r="I18" s="1"/>
      <c r="J18" s="1"/>
      <c r="K18" s="1"/>
      <c r="L18" s="1"/>
    </row>
    <row r="19" spans="1:12" ht="15.4">
      <c r="A19" s="1"/>
      <c r="B19" s="8"/>
      <c r="C19" s="1"/>
      <c r="D19" s="1"/>
      <c r="E19" s="1"/>
      <c r="F19" s="1"/>
      <c r="G19" s="1"/>
      <c r="H19" s="1"/>
      <c r="I19" s="1"/>
      <c r="J19" s="1"/>
      <c r="K19" s="1"/>
      <c r="L19" s="1"/>
    </row>
    <row r="20" spans="1:12" ht="15.4">
      <c r="A20" s="1"/>
      <c r="B20" s="8"/>
      <c r="C20" s="1"/>
      <c r="D20" s="1"/>
      <c r="E20" s="1"/>
      <c r="F20" s="1"/>
      <c r="G20" s="1"/>
      <c r="H20" s="1"/>
      <c r="I20" s="1"/>
      <c r="J20" s="1"/>
      <c r="K20" s="1"/>
      <c r="L20" s="1"/>
    </row>
    <row r="21" spans="1:12" ht="15.4">
      <c r="A21" s="1"/>
      <c r="B21" s="8"/>
      <c r="C21" s="1"/>
      <c r="D21" s="1"/>
      <c r="E21" s="1"/>
      <c r="F21" s="1"/>
      <c r="G21" s="1"/>
      <c r="H21" s="1"/>
      <c r="I21" s="1"/>
      <c r="J21" s="1"/>
      <c r="K21" s="1"/>
      <c r="L21" s="1"/>
    </row>
    <row r="22" spans="1:12" ht="15.4">
      <c r="A22" s="1"/>
      <c r="B22" s="9"/>
      <c r="C22" s="1"/>
      <c r="D22" s="1"/>
      <c r="E22" s="1"/>
      <c r="F22" s="1"/>
      <c r="G22" s="1"/>
      <c r="H22" s="1"/>
      <c r="I22" s="1"/>
      <c r="J22" s="1"/>
      <c r="K22" s="1"/>
      <c r="L22" s="1"/>
    </row>
    <row r="23" spans="1:12" ht="15.4">
      <c r="A23" s="1"/>
      <c r="B23" s="9"/>
      <c r="C23" s="1"/>
      <c r="D23" s="1"/>
      <c r="E23" s="1"/>
      <c r="F23" s="1"/>
      <c r="G23" s="1"/>
      <c r="H23" s="1"/>
      <c r="I23" s="1"/>
      <c r="J23" s="1"/>
      <c r="K23" s="1"/>
      <c r="L23" s="1"/>
    </row>
    <row r="24" spans="1:12">
      <c r="A24" s="1"/>
      <c r="B24" s="1"/>
      <c r="C24" s="1"/>
      <c r="D24" s="1"/>
      <c r="E24" s="1"/>
      <c r="F24" s="1"/>
      <c r="G24" s="1"/>
      <c r="H24" s="1"/>
      <c r="I24" s="1"/>
      <c r="J24" s="1"/>
      <c r="K24" s="1"/>
      <c r="L24" s="1"/>
    </row>
    <row r="25" spans="1:12">
      <c r="A25" s="1"/>
      <c r="B25" s="1"/>
      <c r="C25" s="1"/>
      <c r="D25" s="1"/>
      <c r="E25" s="1"/>
      <c r="F25" s="1"/>
      <c r="G25" s="1"/>
      <c r="H25" s="1"/>
      <c r="I25" s="1"/>
      <c r="J25" s="1"/>
      <c r="K25" s="1"/>
      <c r="L25" s="1"/>
    </row>
    <row r="26" spans="1:12">
      <c r="A26" s="1"/>
      <c r="B26" s="1"/>
      <c r="C26" s="1"/>
      <c r="D26" s="1"/>
      <c r="E26" s="1"/>
      <c r="F26" s="1"/>
      <c r="G26" s="1"/>
      <c r="H26" s="1"/>
      <c r="I26" s="1"/>
      <c r="J26" s="1"/>
      <c r="K26" s="1"/>
      <c r="L26" s="1"/>
    </row>
    <row r="27" spans="1:12">
      <c r="A27" s="1"/>
      <c r="B27" s="1"/>
      <c r="C27" s="1"/>
      <c r="D27" s="1"/>
      <c r="E27" s="1"/>
      <c r="F27" s="1"/>
      <c r="G27" s="1"/>
      <c r="H27" s="1"/>
      <c r="I27" s="1"/>
      <c r="J27" s="1"/>
      <c r="K27" s="1"/>
      <c r="L27" s="1"/>
    </row>
    <row r="28" spans="1:12">
      <c r="A28" s="1"/>
      <c r="B28" s="1"/>
      <c r="C28" s="1"/>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55" spans="1:12">
      <c r="A55" s="1"/>
      <c r="B55" s="1"/>
      <c r="C55" s="1"/>
      <c r="D55" s="1"/>
      <c r="E55" s="1"/>
      <c r="F55" s="1"/>
      <c r="G55" s="1"/>
      <c r="H55" s="1"/>
      <c r="I55" s="1"/>
      <c r="J55" s="1"/>
      <c r="K55" s="1"/>
      <c r="L55" s="1"/>
    </row>
    <row r="56" spans="1:12">
      <c r="A56" s="1"/>
      <c r="B56" s="1"/>
      <c r="C56" s="1"/>
      <c r="D56" s="1"/>
      <c r="E56" s="1"/>
      <c r="F56" s="1"/>
      <c r="G56" s="1"/>
      <c r="H56" s="1"/>
      <c r="I56" s="1"/>
      <c r="J56" s="1"/>
      <c r="K56" s="1"/>
      <c r="L56" s="1"/>
    </row>
    <row r="57" spans="1:12">
      <c r="A57" s="1"/>
      <c r="B57" s="1"/>
      <c r="C57" s="1"/>
      <c r="D57" s="1"/>
      <c r="E57" s="1"/>
      <c r="F57" s="1"/>
      <c r="G57" s="1"/>
      <c r="H57" s="1"/>
      <c r="I57" s="1"/>
      <c r="J57" s="1"/>
      <c r="K57" s="1"/>
      <c r="L57" s="1"/>
    </row>
    <row r="58" spans="1:12">
      <c r="A58" s="1"/>
      <c r="B58" s="1"/>
      <c r="C58" s="1"/>
      <c r="D58" s="1"/>
      <c r="E58" s="1"/>
      <c r="F58" s="1"/>
      <c r="G58" s="1"/>
      <c r="H58" s="1"/>
      <c r="I58" s="1"/>
      <c r="J58" s="1"/>
      <c r="K58" s="1"/>
      <c r="L58" s="1"/>
    </row>
    <row r="59" spans="1:12">
      <c r="A59" s="1"/>
      <c r="B59" s="1"/>
      <c r="C59" s="1"/>
      <c r="D59" s="1"/>
      <c r="E59" s="1"/>
      <c r="F59" s="1"/>
      <c r="G59" s="1"/>
      <c r="H59" s="1"/>
      <c r="I59" s="1"/>
      <c r="J59" s="1"/>
      <c r="K59" s="1"/>
      <c r="L59" s="1"/>
    </row>
    <row r="60" spans="1:12">
      <c r="A60" s="1"/>
      <c r="B60" s="1"/>
      <c r="C60" s="1"/>
      <c r="D60" s="1"/>
      <c r="E60" s="1"/>
      <c r="F60" s="1"/>
      <c r="G60" s="1"/>
      <c r="H60" s="1"/>
      <c r="I60" s="1"/>
      <c r="J60" s="1"/>
      <c r="K60" s="1"/>
      <c r="L60" s="1"/>
    </row>
    <row r="61" spans="1:12">
      <c r="A61" s="1"/>
      <c r="B61" s="1"/>
      <c r="C61" s="1"/>
      <c r="D61" s="1"/>
      <c r="E61" s="1"/>
      <c r="F61" s="1"/>
      <c r="G61" s="1"/>
      <c r="H61" s="1"/>
      <c r="I61" s="1"/>
      <c r="J61" s="1"/>
      <c r="K61" s="1"/>
      <c r="L61" s="1"/>
    </row>
    <row r="62" spans="1:12">
      <c r="A62" s="1"/>
      <c r="B62" s="1"/>
      <c r="C62" s="1"/>
      <c r="D62" s="1"/>
      <c r="E62" s="1"/>
      <c r="F62" s="1"/>
      <c r="G62" s="1"/>
      <c r="H62" s="1"/>
      <c r="I62" s="1"/>
      <c r="J62" s="1"/>
      <c r="K62" s="1"/>
      <c r="L62" s="1"/>
    </row>
    <row r="63" spans="1:12">
      <c r="A63" s="1"/>
      <c r="B63" s="1"/>
      <c r="C63" s="1"/>
      <c r="D63" s="1"/>
      <c r="E63" s="1"/>
      <c r="F63" s="1"/>
      <c r="G63" s="1"/>
      <c r="H63" s="1"/>
      <c r="I63" s="1"/>
      <c r="J63" s="1"/>
      <c r="K63" s="1"/>
      <c r="L63" s="1"/>
    </row>
    <row r="64" spans="1:12">
      <c r="A64" s="1"/>
      <c r="B64" s="1"/>
      <c r="C64" s="1"/>
      <c r="D64" s="1"/>
      <c r="E64" s="1"/>
      <c r="F64" s="1"/>
      <c r="G64" s="1"/>
      <c r="H64" s="1"/>
      <c r="I64" s="1"/>
      <c r="J64" s="1"/>
      <c r="K64" s="1"/>
      <c r="L64" s="1"/>
    </row>
    <row r="65" spans="1:12">
      <c r="A65" s="1"/>
      <c r="B65" s="1"/>
      <c r="C65" s="1"/>
      <c r="D65" s="1"/>
      <c r="E65" s="1"/>
      <c r="F65" s="1"/>
      <c r="G65" s="1"/>
      <c r="H65" s="1"/>
      <c r="I65" s="1"/>
      <c r="J65" s="1"/>
      <c r="K65" s="1"/>
      <c r="L65" s="1"/>
    </row>
    <row r="66" spans="1:12">
      <c r="A66" s="1"/>
      <c r="B66" s="1"/>
      <c r="C66" s="1"/>
      <c r="D66" s="1"/>
      <c r="E66" s="1"/>
      <c r="F66" s="1"/>
      <c r="G66" s="1"/>
      <c r="H66" s="1"/>
      <c r="I66" s="1"/>
      <c r="J66" s="1"/>
      <c r="K66" s="1"/>
      <c r="L66" s="1"/>
    </row>
    <row r="67" spans="1:12">
      <c r="A67" s="1"/>
      <c r="B67" s="1"/>
      <c r="C67" s="1"/>
      <c r="D67" s="1"/>
      <c r="E67" s="1"/>
      <c r="F67" s="1"/>
      <c r="G67" s="1"/>
      <c r="H67" s="1"/>
      <c r="I67" s="1"/>
      <c r="J67" s="1"/>
      <c r="K67" s="1"/>
      <c r="L67" s="1"/>
    </row>
    <row r="68" spans="1:12">
      <c r="A68" s="1"/>
      <c r="B68" s="1"/>
      <c r="C68" s="1"/>
      <c r="D68" s="1"/>
      <c r="E68" s="1"/>
      <c r="F68" s="1"/>
      <c r="G68" s="1"/>
      <c r="H68" s="1"/>
      <c r="I68" s="1"/>
      <c r="J68" s="1"/>
      <c r="K68" s="1"/>
      <c r="L68" s="1"/>
    </row>
    <row r="69" spans="1:12">
      <c r="A69" s="1"/>
      <c r="B69" s="1"/>
      <c r="C69" s="1"/>
      <c r="D69" s="1"/>
      <c r="E69" s="1"/>
      <c r="F69" s="1"/>
      <c r="G69" s="1"/>
      <c r="H69" s="1"/>
      <c r="I69" s="1"/>
      <c r="J69" s="1"/>
      <c r="K69" s="1"/>
      <c r="L69" s="1"/>
    </row>
    <row r="70" spans="1:12">
      <c r="A70" s="1"/>
      <c r="B70" s="1"/>
      <c r="C70" s="1"/>
      <c r="D70" s="1"/>
      <c r="E70" s="1"/>
      <c r="F70" s="1"/>
      <c r="G70" s="1"/>
      <c r="H70" s="1"/>
      <c r="I70" s="1"/>
      <c r="J70" s="1"/>
      <c r="K70" s="1"/>
      <c r="L70" s="1"/>
    </row>
    <row r="71" spans="1:12">
      <c r="A71" s="1"/>
      <c r="B71" s="1"/>
      <c r="C71" s="1"/>
      <c r="D71" s="1"/>
      <c r="E71" s="1"/>
      <c r="F71" s="1"/>
      <c r="G71" s="1"/>
      <c r="H71" s="1"/>
      <c r="I71" s="1"/>
      <c r="J71" s="1"/>
      <c r="K71" s="1"/>
      <c r="L71" s="1"/>
    </row>
    <row r="72" spans="1:12">
      <c r="A72" s="1"/>
      <c r="B72" s="1"/>
      <c r="C72" s="1"/>
      <c r="D72" s="1"/>
      <c r="E72" s="1"/>
      <c r="F72" s="1"/>
      <c r="G72" s="1"/>
      <c r="H72" s="1"/>
      <c r="I72" s="1"/>
      <c r="J72" s="1"/>
      <c r="K72" s="1"/>
      <c r="L72" s="1"/>
    </row>
    <row r="73" spans="1:12">
      <c r="A73" s="1"/>
      <c r="B73" s="1"/>
      <c r="C73" s="1"/>
      <c r="D73" s="1"/>
      <c r="E73" s="1"/>
      <c r="F73" s="1"/>
      <c r="G73" s="1"/>
      <c r="H73" s="1"/>
      <c r="I73" s="1"/>
      <c r="J73" s="1"/>
      <c r="K73" s="1"/>
      <c r="L73" s="1"/>
    </row>
    <row r="74" spans="1:12">
      <c r="A74" s="1"/>
      <c r="B74" s="1"/>
      <c r="C74" s="1"/>
      <c r="D74" s="1"/>
      <c r="E74" s="1"/>
      <c r="F74" s="1"/>
      <c r="G74" s="1"/>
      <c r="H74" s="1"/>
      <c r="I74" s="1"/>
      <c r="J74" s="1"/>
      <c r="K74" s="1"/>
      <c r="L74" s="1"/>
    </row>
    <row r="75" spans="1:12">
      <c r="A75" s="1"/>
      <c r="B75" s="1"/>
      <c r="C75" s="1"/>
      <c r="D75" s="1"/>
      <c r="E75" s="1"/>
      <c r="F75" s="1"/>
      <c r="G75" s="1"/>
      <c r="H75" s="1"/>
      <c r="I75" s="1"/>
      <c r="J75" s="1"/>
      <c r="K75" s="1"/>
      <c r="L75" s="1"/>
    </row>
    <row r="76" spans="1:12">
      <c r="A76" s="1"/>
      <c r="B76" s="1"/>
      <c r="C76" s="1"/>
      <c r="D76" s="1"/>
      <c r="E76" s="1"/>
      <c r="F76" s="1"/>
      <c r="G76" s="1"/>
      <c r="H76" s="1"/>
      <c r="I76" s="1"/>
      <c r="J76" s="1"/>
      <c r="K76" s="1"/>
      <c r="L76" s="1"/>
    </row>
    <row r="77" spans="1:12">
      <c r="A77" s="1"/>
      <c r="B77" s="1"/>
      <c r="C77" s="1"/>
      <c r="D77" s="1"/>
      <c r="E77" s="1"/>
      <c r="F77" s="1"/>
      <c r="G77" s="1"/>
      <c r="H77" s="1"/>
      <c r="I77" s="1"/>
      <c r="J77" s="1"/>
      <c r="K77" s="1"/>
      <c r="L77" s="1"/>
    </row>
  </sheetData>
  <mergeCells count="1">
    <mergeCell ref="B1:B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F92A9-83EF-441C-91C8-9764F174D2A1}">
  <sheetPr>
    <tabColor rgb="FF0070C0"/>
  </sheetPr>
  <dimension ref="A2:S26"/>
  <sheetViews>
    <sheetView showGridLines="0" workbookViewId="0">
      <selection activeCell="N32" sqref="N32"/>
    </sheetView>
  </sheetViews>
  <sheetFormatPr defaultRowHeight="14.25"/>
  <cols>
    <col min="1" max="1" width="34.140625" bestFit="1" customWidth="1"/>
    <col min="2" max="2" width="3.5703125" customWidth="1"/>
    <col min="3" max="7" width="16.5703125" customWidth="1"/>
    <col min="8" max="8" width="3.85546875" customWidth="1"/>
    <col min="9" max="13" width="16.5703125" customWidth="1"/>
    <col min="14" max="14" width="3.28515625" customWidth="1"/>
    <col min="15" max="19" width="16.5703125" customWidth="1"/>
  </cols>
  <sheetData>
    <row r="2" spans="1:19" s="11" customFormat="1" ht="24" customHeight="1">
      <c r="A2" s="14"/>
      <c r="B2" s="14"/>
      <c r="C2" s="37" t="s">
        <v>5</v>
      </c>
      <c r="D2" s="38" t="s">
        <v>6</v>
      </c>
      <c r="E2" s="14"/>
      <c r="F2" s="14"/>
      <c r="G2" s="14"/>
      <c r="H2" s="14"/>
      <c r="I2" s="14"/>
      <c r="J2" s="14"/>
      <c r="K2" s="14"/>
      <c r="L2" s="14"/>
      <c r="M2" s="14"/>
      <c r="N2" s="14"/>
      <c r="O2" s="14"/>
      <c r="P2" s="14"/>
      <c r="Q2" s="14"/>
      <c r="R2" s="14"/>
      <c r="S2" s="14"/>
    </row>
    <row r="3" spans="1:19">
      <c r="A3" s="15"/>
      <c r="B3" s="15"/>
      <c r="C3" s="15"/>
      <c r="D3" s="15"/>
      <c r="E3" s="15"/>
      <c r="F3" s="15"/>
      <c r="G3" s="15"/>
      <c r="H3" s="15"/>
      <c r="I3" s="15"/>
      <c r="J3" s="15"/>
      <c r="K3" s="15"/>
      <c r="L3" s="15"/>
      <c r="M3" s="15"/>
      <c r="N3" s="15"/>
      <c r="O3" s="15"/>
      <c r="P3" s="15"/>
      <c r="Q3" s="15"/>
      <c r="R3" s="15"/>
      <c r="S3" s="15"/>
    </row>
    <row r="4" spans="1:19" s="13" customFormat="1" ht="32.1" customHeight="1">
      <c r="C4" s="54" t="s">
        <v>7</v>
      </c>
      <c r="D4" s="54"/>
      <c r="E4" s="54"/>
      <c r="F4" s="54"/>
      <c r="G4" s="54"/>
      <c r="H4" s="45"/>
      <c r="I4" s="54" t="s">
        <v>8</v>
      </c>
      <c r="J4" s="54"/>
      <c r="K4" s="54"/>
      <c r="L4" s="54"/>
      <c r="M4" s="54"/>
      <c r="N4" s="45"/>
      <c r="O4" s="54" t="s">
        <v>9</v>
      </c>
      <c r="P4" s="54"/>
      <c r="Q4" s="54"/>
      <c r="R4" s="54"/>
      <c r="S4" s="54"/>
    </row>
    <row r="5" spans="1:19" s="14" customFormat="1" ht="24" customHeight="1">
      <c r="C5" s="44" t="s">
        <v>10</v>
      </c>
      <c r="D5" s="44" t="s">
        <v>11</v>
      </c>
      <c r="E5" s="44" t="s">
        <v>12</v>
      </c>
      <c r="F5" s="44" t="s">
        <v>13</v>
      </c>
      <c r="G5" s="44" t="s">
        <v>14</v>
      </c>
      <c r="H5" s="46"/>
      <c r="I5" s="44" t="s">
        <v>10</v>
      </c>
      <c r="J5" s="44" t="s">
        <v>11</v>
      </c>
      <c r="K5" s="44" t="s">
        <v>12</v>
      </c>
      <c r="L5" s="44" t="s">
        <v>13</v>
      </c>
      <c r="M5" s="44" t="s">
        <v>14</v>
      </c>
      <c r="N5" s="46"/>
      <c r="O5" s="44" t="s">
        <v>10</v>
      </c>
      <c r="P5" s="44" t="s">
        <v>11</v>
      </c>
      <c r="Q5" s="44" t="s">
        <v>12</v>
      </c>
      <c r="R5" s="44" t="s">
        <v>13</v>
      </c>
      <c r="S5" s="44" t="s">
        <v>14</v>
      </c>
    </row>
    <row r="6" spans="1:19" ht="15.4">
      <c r="A6" s="29" t="s">
        <v>15</v>
      </c>
      <c r="B6" s="16"/>
      <c r="C6" s="17"/>
      <c r="D6" s="17"/>
      <c r="E6" s="17"/>
      <c r="F6" s="17"/>
      <c r="G6" s="17"/>
      <c r="H6" s="15"/>
      <c r="I6" s="15"/>
      <c r="J6" s="15"/>
      <c r="K6" s="15"/>
      <c r="L6" s="15"/>
      <c r="M6" s="15"/>
      <c r="N6" s="15"/>
      <c r="O6" s="15"/>
      <c r="P6" s="15"/>
      <c r="Q6" s="15"/>
      <c r="R6" s="15"/>
      <c r="S6" s="15"/>
    </row>
    <row r="7" spans="1:19" ht="16.149999999999999" customHeight="1">
      <c r="A7" s="15" t="s">
        <v>16</v>
      </c>
      <c r="B7" s="15"/>
      <c r="C7" s="18">
        <f>G7*0.2</f>
        <v>1454013.2047741031</v>
      </c>
      <c r="D7" s="18">
        <f>G7*0.25</f>
        <v>1817516.5059676287</v>
      </c>
      <c r="E7" s="18">
        <f>G7*0.25</f>
        <v>1817516.5059676287</v>
      </c>
      <c r="F7" s="18">
        <f>G7*0.3</f>
        <v>2181019.8071611542</v>
      </c>
      <c r="G7" s="19">
        <f>'Current Monthly Data'!O29*0.77</f>
        <v>7270066.0238705147</v>
      </c>
      <c r="H7" s="15"/>
      <c r="I7" s="18">
        <f>M7*0.2</f>
        <v>1623962.8001373098</v>
      </c>
      <c r="J7" s="18">
        <f>M7*0.25</f>
        <v>2029953.5001716372</v>
      </c>
      <c r="K7" s="18">
        <f>M7*0.25</f>
        <v>2029953.5001716372</v>
      </c>
      <c r="L7" s="18">
        <f>M7*0.3</f>
        <v>2435944.2002059645</v>
      </c>
      <c r="M7" s="19">
        <f>'Current Monthly Data'!O29*0.86</f>
        <v>8119814.0006865487</v>
      </c>
      <c r="N7" s="15"/>
      <c r="O7" s="18">
        <f>S7*0.2</f>
        <v>1888328.8373689649</v>
      </c>
      <c r="P7" s="20">
        <f>S7*0.25</f>
        <v>2360411.046711206</v>
      </c>
      <c r="Q7" s="20">
        <f>S7*0.25</f>
        <v>2360411.046711206</v>
      </c>
      <c r="R7" s="20">
        <f>S7*0.3</f>
        <v>2832493.2560534473</v>
      </c>
      <c r="S7" s="21">
        <f>'Current Monthly Data'!O29</f>
        <v>9441644.1868448239</v>
      </c>
    </row>
    <row r="8" spans="1:19" ht="16.149999999999999" customHeight="1">
      <c r="A8" s="15" t="s">
        <v>17</v>
      </c>
      <c r="B8" s="15"/>
      <c r="C8" s="18">
        <f t="shared" ref="C8:C13" si="0">G8*0.2</f>
        <v>91508.858340700099</v>
      </c>
      <c r="D8" s="18">
        <f t="shared" ref="D8:D13" si="1">G8*0.25</f>
        <v>114386.07292587512</v>
      </c>
      <c r="E8" s="18">
        <f t="shared" ref="E8:E13" si="2">G8*0.25</f>
        <v>114386.07292587512</v>
      </c>
      <c r="F8" s="18">
        <f t="shared" ref="F8:F13" si="3">G8*0.3</f>
        <v>137263.28751105015</v>
      </c>
      <c r="G8" s="19">
        <f>'Current Monthly Data'!O30*0.77</f>
        <v>457544.29170350049</v>
      </c>
      <c r="H8" s="15"/>
      <c r="I8" s="18">
        <f t="shared" ref="I8:I13" si="4">M8*0.2</f>
        <v>102204.69892597673</v>
      </c>
      <c r="J8" s="18">
        <f t="shared" ref="J8:J13" si="5">M8*0.25</f>
        <v>127755.8736574709</v>
      </c>
      <c r="K8" s="18">
        <f t="shared" ref="K8:K13" si="6">M8*0.25</f>
        <v>127755.8736574709</v>
      </c>
      <c r="L8" s="18">
        <f t="shared" ref="L8:L13" si="7">M8*0.3</f>
        <v>153307.04838896508</v>
      </c>
      <c r="M8" s="19">
        <f>'Current Monthly Data'!O30*0.86</f>
        <v>511023.49462988361</v>
      </c>
      <c r="N8" s="15"/>
      <c r="O8" s="18">
        <f t="shared" ref="O8:O26" si="8">S8*0.2</f>
        <v>118842.67316974039</v>
      </c>
      <c r="P8" s="20">
        <f t="shared" ref="P8:P26" si="9">S8*0.25</f>
        <v>148553.34146217548</v>
      </c>
      <c r="Q8" s="20">
        <f t="shared" ref="Q8:Q26" si="10">S8*0.25</f>
        <v>148553.34146217548</v>
      </c>
      <c r="R8" s="20">
        <f t="shared" ref="R8:R26" si="11">S8*0.3</f>
        <v>178264.00975461057</v>
      </c>
      <c r="S8" s="21">
        <f>'Current Monthly Data'!O30</f>
        <v>594213.36584870191</v>
      </c>
    </row>
    <row r="9" spans="1:19" ht="16.149999999999999" customHeight="1">
      <c r="A9" s="15" t="s">
        <v>18</v>
      </c>
      <c r="B9" s="15"/>
      <c r="C9" s="18">
        <f t="shared" si="0"/>
        <v>4353544.1416832814</v>
      </c>
      <c r="D9" s="18">
        <f t="shared" si="1"/>
        <v>5441930.1771041015</v>
      </c>
      <c r="E9" s="18">
        <f t="shared" si="2"/>
        <v>5441930.1771041015</v>
      </c>
      <c r="F9" s="18">
        <f t="shared" si="3"/>
        <v>6530316.2125249216</v>
      </c>
      <c r="G9" s="19">
        <f>'Current Monthly Data'!O31*0.77</f>
        <v>21767720.708416406</v>
      </c>
      <c r="H9" s="15"/>
      <c r="I9" s="18">
        <f t="shared" si="4"/>
        <v>4862399.9504514569</v>
      </c>
      <c r="J9" s="18">
        <f t="shared" si="5"/>
        <v>6077999.9380643209</v>
      </c>
      <c r="K9" s="18">
        <f t="shared" si="6"/>
        <v>6077999.9380643209</v>
      </c>
      <c r="L9" s="18">
        <f t="shared" si="7"/>
        <v>7293599.9256771849</v>
      </c>
      <c r="M9" s="19">
        <f>'Current Monthly Data'!O31*0.86</f>
        <v>24311999.752257284</v>
      </c>
      <c r="N9" s="15"/>
      <c r="O9" s="18">
        <f t="shared" si="8"/>
        <v>5653953.4307575077</v>
      </c>
      <c r="P9" s="20">
        <f t="shared" si="9"/>
        <v>7067441.7884468846</v>
      </c>
      <c r="Q9" s="20">
        <f t="shared" si="10"/>
        <v>7067441.7884468846</v>
      </c>
      <c r="R9" s="20">
        <f t="shared" si="11"/>
        <v>8480930.1461362615</v>
      </c>
      <c r="S9" s="21">
        <f>'Current Monthly Data'!O31</f>
        <v>28269767.153787538</v>
      </c>
    </row>
    <row r="10" spans="1:19" ht="16.149999999999999" customHeight="1">
      <c r="A10" s="15" t="s">
        <v>19</v>
      </c>
      <c r="B10" s="15"/>
      <c r="C10" s="18">
        <f t="shared" si="0"/>
        <v>177836.208098359</v>
      </c>
      <c r="D10" s="18">
        <f t="shared" si="1"/>
        <v>222295.26012294873</v>
      </c>
      <c r="E10" s="18">
        <f t="shared" si="2"/>
        <v>222295.26012294873</v>
      </c>
      <c r="F10" s="18">
        <f t="shared" si="3"/>
        <v>266754.31214753847</v>
      </c>
      <c r="G10" s="19">
        <f>'Current Monthly Data'!O32*0.77</f>
        <v>889181.04049179493</v>
      </c>
      <c r="H10" s="15"/>
      <c r="I10" s="18">
        <f t="shared" si="4"/>
        <v>198622.25839556978</v>
      </c>
      <c r="J10" s="18">
        <f t="shared" si="5"/>
        <v>248277.82299446221</v>
      </c>
      <c r="K10" s="18">
        <f t="shared" si="6"/>
        <v>248277.82299446221</v>
      </c>
      <c r="L10" s="18">
        <f t="shared" si="7"/>
        <v>297933.38759335462</v>
      </c>
      <c r="M10" s="19">
        <f>'Current Monthly Data'!O32*0.86</f>
        <v>993111.29197784886</v>
      </c>
      <c r="N10" s="15"/>
      <c r="O10" s="18">
        <f t="shared" si="8"/>
        <v>230956.11441345324</v>
      </c>
      <c r="P10" s="20">
        <f t="shared" si="9"/>
        <v>288695.14301681652</v>
      </c>
      <c r="Q10" s="20">
        <f t="shared" si="10"/>
        <v>288695.14301681652</v>
      </c>
      <c r="R10" s="20">
        <f t="shared" si="11"/>
        <v>346434.17162017984</v>
      </c>
      <c r="S10" s="21">
        <f>'Current Monthly Data'!O32</f>
        <v>1154780.5720672661</v>
      </c>
    </row>
    <row r="11" spans="1:19" ht="16.149999999999999" customHeight="1">
      <c r="A11" s="15" t="s">
        <v>20</v>
      </c>
      <c r="B11" s="15"/>
      <c r="C11" s="18">
        <f t="shared" si="0"/>
        <v>248731.17142833921</v>
      </c>
      <c r="D11" s="18">
        <f t="shared" si="1"/>
        <v>310913.96428542398</v>
      </c>
      <c r="E11" s="18">
        <f t="shared" si="2"/>
        <v>310913.96428542398</v>
      </c>
      <c r="F11" s="18">
        <f t="shared" si="3"/>
        <v>373096.75714250875</v>
      </c>
      <c r="G11" s="19">
        <f>'Current Monthly Data'!O33*0.77</f>
        <v>1243655.8571416959</v>
      </c>
      <c r="H11" s="15"/>
      <c r="I11" s="18">
        <f t="shared" si="4"/>
        <v>277803.64601087238</v>
      </c>
      <c r="J11" s="18">
        <f t="shared" si="5"/>
        <v>347254.55751359044</v>
      </c>
      <c r="K11" s="18">
        <f t="shared" si="6"/>
        <v>347254.55751359044</v>
      </c>
      <c r="L11" s="18">
        <f t="shared" si="7"/>
        <v>416705.46901630849</v>
      </c>
      <c r="M11" s="19">
        <f>'Current Monthly Data'!O33*0.86</f>
        <v>1389018.2300543617</v>
      </c>
      <c r="N11" s="15"/>
      <c r="O11" s="18">
        <f t="shared" si="8"/>
        <v>323027.49536147946</v>
      </c>
      <c r="P11" s="20">
        <f t="shared" si="9"/>
        <v>403784.36920184933</v>
      </c>
      <c r="Q11" s="20">
        <f t="shared" si="10"/>
        <v>403784.36920184933</v>
      </c>
      <c r="R11" s="20">
        <f t="shared" si="11"/>
        <v>484541.2430422192</v>
      </c>
      <c r="S11" s="21">
        <f>'Current Monthly Data'!O33</f>
        <v>1615137.4768073973</v>
      </c>
    </row>
    <row r="12" spans="1:19" ht="16.149999999999999" customHeight="1">
      <c r="A12" s="15" t="s">
        <v>21</v>
      </c>
      <c r="B12" s="15"/>
      <c r="C12" s="18">
        <f t="shared" si="0"/>
        <v>1242151.5907749836</v>
      </c>
      <c r="D12" s="18">
        <f t="shared" si="1"/>
        <v>1552689.4884687294</v>
      </c>
      <c r="E12" s="18">
        <f t="shared" si="2"/>
        <v>1552689.4884687294</v>
      </c>
      <c r="F12" s="18">
        <f t="shared" si="3"/>
        <v>1863227.3861624752</v>
      </c>
      <c r="G12" s="19">
        <f>'Current Monthly Data'!O34*0.77</f>
        <v>6210757.9538749177</v>
      </c>
      <c r="H12" s="15"/>
      <c r="I12" s="18">
        <f t="shared" si="4"/>
        <v>1387338.1403460857</v>
      </c>
      <c r="J12" s="18">
        <f t="shared" si="5"/>
        <v>1734172.6754326068</v>
      </c>
      <c r="K12" s="18">
        <f t="shared" si="6"/>
        <v>1734172.6754326068</v>
      </c>
      <c r="L12" s="18">
        <f t="shared" si="7"/>
        <v>2081007.210519128</v>
      </c>
      <c r="M12" s="19">
        <f>'Current Monthly Data'!O34*0.86</f>
        <v>6936690.7017304273</v>
      </c>
      <c r="N12" s="15"/>
      <c r="O12" s="18">
        <f t="shared" si="8"/>
        <v>1613183.8841233552</v>
      </c>
      <c r="P12" s="20">
        <f t="shared" si="9"/>
        <v>2016479.8551541939</v>
      </c>
      <c r="Q12" s="20">
        <f t="shared" si="10"/>
        <v>2016479.8551541939</v>
      </c>
      <c r="R12" s="20">
        <f t="shared" si="11"/>
        <v>2419775.8261850327</v>
      </c>
      <c r="S12" s="21">
        <f>'Current Monthly Data'!O34</f>
        <v>8065919.4206167758</v>
      </c>
    </row>
    <row r="13" spans="1:19" ht="16.149999999999999" customHeight="1">
      <c r="A13" s="15" t="s">
        <v>22</v>
      </c>
      <c r="B13" s="15"/>
      <c r="C13" s="18">
        <f t="shared" si="0"/>
        <v>36352.221971040999</v>
      </c>
      <c r="D13" s="18">
        <f t="shared" si="1"/>
        <v>45440.277463801249</v>
      </c>
      <c r="E13" s="18">
        <f t="shared" si="2"/>
        <v>45440.277463801249</v>
      </c>
      <c r="F13" s="18">
        <f t="shared" si="3"/>
        <v>54528.332956561499</v>
      </c>
      <c r="G13" s="19">
        <f>'Current Monthly Data'!O35*0.77</f>
        <v>181761.109855205</v>
      </c>
      <c r="H13" s="15"/>
      <c r="I13" s="18">
        <f t="shared" si="4"/>
        <v>40601.1829806432</v>
      </c>
      <c r="J13" s="18">
        <f t="shared" si="5"/>
        <v>50751.478725803994</v>
      </c>
      <c r="K13" s="18">
        <f t="shared" si="6"/>
        <v>50751.478725803994</v>
      </c>
      <c r="L13" s="18">
        <f t="shared" si="7"/>
        <v>60901.774470964789</v>
      </c>
      <c r="M13" s="19">
        <f>'Current Monthly Data'!O35*0.86</f>
        <v>203005.91490321598</v>
      </c>
      <c r="N13" s="15"/>
      <c r="O13" s="18">
        <f t="shared" si="8"/>
        <v>47210.677884468838</v>
      </c>
      <c r="P13" s="20">
        <f t="shared" si="9"/>
        <v>59013.34735558604</v>
      </c>
      <c r="Q13" s="20">
        <f t="shared" si="10"/>
        <v>59013.34735558604</v>
      </c>
      <c r="R13" s="20">
        <f t="shared" si="11"/>
        <v>70816.016826703242</v>
      </c>
      <c r="S13" s="21">
        <f>'Current Monthly Data'!O35</f>
        <v>236053.38942234416</v>
      </c>
    </row>
    <row r="14" spans="1:19">
      <c r="A14" s="15"/>
      <c r="B14" s="15"/>
      <c r="C14" s="15"/>
      <c r="D14" s="15"/>
      <c r="E14" s="15"/>
      <c r="F14" s="15"/>
      <c r="G14" s="15"/>
      <c r="H14" s="15"/>
      <c r="I14" s="15"/>
      <c r="J14" s="15"/>
      <c r="K14" s="15"/>
      <c r="L14" s="15"/>
      <c r="M14" s="15"/>
      <c r="N14" s="15"/>
      <c r="O14" s="15"/>
      <c r="P14" s="15"/>
      <c r="Q14" s="15"/>
      <c r="R14" s="15"/>
      <c r="S14" s="15"/>
    </row>
    <row r="15" spans="1:19" ht="16.149999999999999" customHeight="1">
      <c r="A15" s="29" t="s">
        <v>23</v>
      </c>
      <c r="B15" s="16"/>
      <c r="C15" s="22">
        <f>SUM(C7:C14)</f>
        <v>7604137.3970708083</v>
      </c>
      <c r="D15" s="23">
        <f>SUM(D7:D14)</f>
        <v>9505171.746338509</v>
      </c>
      <c r="E15" s="23">
        <f>SUM(E7:E14)</f>
        <v>9505171.746338509</v>
      </c>
      <c r="F15" s="23">
        <f>SUM(F7:F14)</f>
        <v>11406206.09560621</v>
      </c>
      <c r="G15" s="23">
        <f>SUM(G7:G14)</f>
        <v>38020686.985354036</v>
      </c>
      <c r="H15" s="24"/>
      <c r="I15" s="23">
        <f>SUM(I7:I14)</f>
        <v>8492932.6772479136</v>
      </c>
      <c r="J15" s="23">
        <f>SUM(J7:J14)</f>
        <v>10616165.846559895</v>
      </c>
      <c r="K15" s="23">
        <f>SUM(K7:K14)</f>
        <v>10616165.846559895</v>
      </c>
      <c r="L15" s="23">
        <f>SUM(L7:L14)</f>
        <v>12739399.015871869</v>
      </c>
      <c r="M15" s="23">
        <f>SUM(M7:M14)</f>
        <v>42464663.386239581</v>
      </c>
      <c r="N15" s="24"/>
      <c r="O15" s="23">
        <f t="shared" si="8"/>
        <v>9875503.1130789667</v>
      </c>
      <c r="P15" s="25">
        <f t="shared" si="9"/>
        <v>12344378.891348708</v>
      </c>
      <c r="Q15" s="25">
        <f t="shared" si="10"/>
        <v>12344378.891348708</v>
      </c>
      <c r="R15" s="25">
        <f t="shared" si="11"/>
        <v>14813254.66961845</v>
      </c>
      <c r="S15" s="26">
        <f>'Current Monthly Data'!O37</f>
        <v>49377515.565394834</v>
      </c>
    </row>
    <row r="16" spans="1:19">
      <c r="A16" s="15"/>
      <c r="B16" s="15"/>
      <c r="C16" s="15"/>
      <c r="D16" s="15"/>
      <c r="E16" s="15"/>
      <c r="F16" s="15"/>
      <c r="G16" s="15"/>
      <c r="H16" s="15"/>
      <c r="I16" s="15"/>
      <c r="J16" s="15"/>
      <c r="K16" s="15"/>
      <c r="L16" s="15"/>
      <c r="M16" s="15"/>
      <c r="N16" s="15"/>
      <c r="O16" s="15"/>
      <c r="P16" s="15"/>
      <c r="Q16" s="15"/>
      <c r="R16" s="15"/>
      <c r="S16" s="15"/>
    </row>
    <row r="17" spans="1:19" ht="15.4">
      <c r="A17" s="29" t="s">
        <v>24</v>
      </c>
      <c r="B17" s="16"/>
      <c r="C17" s="15"/>
      <c r="D17" s="15"/>
      <c r="E17" s="15"/>
      <c r="F17" s="15"/>
      <c r="G17" s="15"/>
      <c r="H17" s="15"/>
      <c r="I17" s="15"/>
      <c r="J17" s="15"/>
      <c r="K17" s="15"/>
      <c r="L17" s="15"/>
      <c r="M17" s="15"/>
      <c r="N17" s="15"/>
      <c r="O17" s="15"/>
      <c r="P17" s="15"/>
      <c r="Q17" s="15"/>
      <c r="R17" s="15"/>
      <c r="S17" s="15"/>
    </row>
    <row r="18" spans="1:19" ht="16.149999999999999" customHeight="1">
      <c r="A18" s="15" t="s">
        <v>25</v>
      </c>
      <c r="B18" s="15"/>
      <c r="C18" s="18">
        <f t="shared" ref="C18:C22" si="12">G18*0.2</f>
        <v>4866647.9341253163</v>
      </c>
      <c r="D18" s="18">
        <f t="shared" ref="D18:D22" si="13">G18*0.25</f>
        <v>6083309.9176566452</v>
      </c>
      <c r="E18" s="18">
        <f t="shared" ref="E18:E22" si="14">G18*0.25</f>
        <v>6083309.9176566452</v>
      </c>
      <c r="F18" s="18">
        <f t="shared" ref="F18:F22" si="15">G18*0.3</f>
        <v>7299971.901187974</v>
      </c>
      <c r="G18" s="27">
        <f>'Current Monthly Data'!O40*0.77</f>
        <v>24333239.670626581</v>
      </c>
      <c r="H18" s="15"/>
      <c r="I18" s="18">
        <f t="shared" ref="I18:I22" si="16">M18*0.2</f>
        <v>5435476.9134386647</v>
      </c>
      <c r="J18" s="18">
        <f t="shared" ref="J18:J22" si="17">M18*0.25</f>
        <v>6794346.1417983305</v>
      </c>
      <c r="K18" s="18">
        <f t="shared" ref="K18:K22" si="18">M18*0.25</f>
        <v>6794346.1417983305</v>
      </c>
      <c r="L18" s="18">
        <f t="shared" ref="L18:L22" si="19">M18*0.3</f>
        <v>8153215.3701579962</v>
      </c>
      <c r="M18" s="19">
        <f>'Current Monthly Data'!O40*0.86</f>
        <v>27177384.567193322</v>
      </c>
      <c r="N18" s="15"/>
      <c r="O18" s="18">
        <f t="shared" si="8"/>
        <v>6320321.9923705403</v>
      </c>
      <c r="P18" s="20">
        <f t="shared" si="9"/>
        <v>7900402.4904631749</v>
      </c>
      <c r="Q18" s="20">
        <f t="shared" si="10"/>
        <v>7900402.4904631749</v>
      </c>
      <c r="R18" s="20">
        <f t="shared" si="11"/>
        <v>9480482.9885558095</v>
      </c>
      <c r="S18" s="21">
        <f>'Current Monthly Data'!O40</f>
        <v>31601609.9618527</v>
      </c>
    </row>
    <row r="19" spans="1:19" ht="16.149999999999999" customHeight="1">
      <c r="A19" s="15" t="s">
        <v>26</v>
      </c>
      <c r="B19" s="15"/>
      <c r="C19" s="18">
        <f t="shared" si="12"/>
        <v>1807405.0926153273</v>
      </c>
      <c r="D19" s="18">
        <f t="shared" si="13"/>
        <v>2259256.365769159</v>
      </c>
      <c r="E19" s="18">
        <f t="shared" si="14"/>
        <v>2259256.365769159</v>
      </c>
      <c r="F19" s="18">
        <f t="shared" si="15"/>
        <v>2711107.6389229908</v>
      </c>
      <c r="G19" s="27">
        <f>'Current Monthly Data'!O41*0.77</f>
        <v>9037025.4630766362</v>
      </c>
      <c r="H19" s="15"/>
      <c r="I19" s="18">
        <f t="shared" si="16"/>
        <v>2018660.233310625</v>
      </c>
      <c r="J19" s="18">
        <f t="shared" si="17"/>
        <v>2523325.2916382812</v>
      </c>
      <c r="K19" s="18">
        <f t="shared" si="18"/>
        <v>2523325.2916382812</v>
      </c>
      <c r="L19" s="18">
        <f t="shared" si="19"/>
        <v>3027990.3499659374</v>
      </c>
      <c r="M19" s="19">
        <f>'Current Monthly Data'!O41*0.86</f>
        <v>10093301.166553125</v>
      </c>
      <c r="N19" s="15"/>
      <c r="O19" s="18">
        <f t="shared" si="8"/>
        <v>2347279.3410588666</v>
      </c>
      <c r="P19" s="20">
        <f t="shared" si="9"/>
        <v>2934099.1763235829</v>
      </c>
      <c r="Q19" s="20">
        <f t="shared" si="10"/>
        <v>2934099.1763235829</v>
      </c>
      <c r="R19" s="20">
        <f t="shared" si="11"/>
        <v>3520919.0115882992</v>
      </c>
      <c r="S19" s="21">
        <f>'Current Monthly Data'!O41</f>
        <v>11736396.705294332</v>
      </c>
    </row>
    <row r="20" spans="1:19" ht="16.149999999999999" customHeight="1">
      <c r="A20" s="15" t="s">
        <v>27</v>
      </c>
      <c r="B20" s="15"/>
      <c r="C20" s="18">
        <f t="shared" si="12"/>
        <v>29179.506579281613</v>
      </c>
      <c r="D20" s="18">
        <f t="shared" si="13"/>
        <v>36474.383224102014</v>
      </c>
      <c r="E20" s="18">
        <f t="shared" si="14"/>
        <v>36474.383224102014</v>
      </c>
      <c r="F20" s="18">
        <f t="shared" si="15"/>
        <v>43769.259868922418</v>
      </c>
      <c r="G20" s="27">
        <f>'Current Monthly Data'!O42*0.77</f>
        <v>145897.53289640805</v>
      </c>
      <c r="H20" s="15"/>
      <c r="I20" s="18">
        <f t="shared" si="16"/>
        <v>32590.098257379461</v>
      </c>
      <c r="J20" s="18">
        <f t="shared" si="17"/>
        <v>40737.622821724326</v>
      </c>
      <c r="K20" s="18">
        <f t="shared" si="18"/>
        <v>40737.622821724326</v>
      </c>
      <c r="L20" s="18">
        <f t="shared" si="19"/>
        <v>48885.147386069191</v>
      </c>
      <c r="M20" s="19">
        <f>'Current Monthly Data'!O42*0.86</f>
        <v>162950.4912868973</v>
      </c>
      <c r="N20" s="15"/>
      <c r="O20" s="18">
        <f t="shared" si="8"/>
        <v>37895.463089976118</v>
      </c>
      <c r="P20" s="20">
        <f t="shared" si="9"/>
        <v>47369.328862470145</v>
      </c>
      <c r="Q20" s="20">
        <f t="shared" si="10"/>
        <v>47369.328862470145</v>
      </c>
      <c r="R20" s="20">
        <f t="shared" si="11"/>
        <v>56843.194634964173</v>
      </c>
      <c r="S20" s="21">
        <f>'Current Monthly Data'!O42</f>
        <v>189477.31544988058</v>
      </c>
    </row>
    <row r="21" spans="1:19" ht="16.149999999999999" customHeight="1">
      <c r="A21" s="15" t="s">
        <v>28</v>
      </c>
      <c r="B21" s="15"/>
      <c r="C21" s="18">
        <f t="shared" si="12"/>
        <v>117326.60915510845</v>
      </c>
      <c r="D21" s="18">
        <f t="shared" si="13"/>
        <v>146658.26144388557</v>
      </c>
      <c r="E21" s="18">
        <f t="shared" si="14"/>
        <v>146658.26144388557</v>
      </c>
      <c r="F21" s="18">
        <f t="shared" si="15"/>
        <v>175989.91373266268</v>
      </c>
      <c r="G21" s="27">
        <f>'Current Monthly Data'!O43*0.77</f>
        <v>586633.04577554227</v>
      </c>
      <c r="H21" s="15"/>
      <c r="I21" s="18">
        <f t="shared" si="16"/>
        <v>131040.10892648478</v>
      </c>
      <c r="J21" s="18">
        <f t="shared" si="17"/>
        <v>163800.13615810598</v>
      </c>
      <c r="K21" s="18">
        <f t="shared" si="18"/>
        <v>163800.13615810598</v>
      </c>
      <c r="L21" s="18">
        <f t="shared" si="19"/>
        <v>196560.16338972715</v>
      </c>
      <c r="M21" s="19">
        <f>'Current Monthly Data'!O43*0.86</f>
        <v>655200.5446324239</v>
      </c>
      <c r="N21" s="15"/>
      <c r="O21" s="18">
        <f t="shared" si="8"/>
        <v>152372.21968195905</v>
      </c>
      <c r="P21" s="20">
        <f t="shared" si="9"/>
        <v>190465.2746024488</v>
      </c>
      <c r="Q21" s="20">
        <f t="shared" si="10"/>
        <v>190465.2746024488</v>
      </c>
      <c r="R21" s="20">
        <f t="shared" si="11"/>
        <v>228558.32952293855</v>
      </c>
      <c r="S21" s="21">
        <f>'Current Monthly Data'!O43</f>
        <v>761861.0984097952</v>
      </c>
    </row>
    <row r="22" spans="1:19" ht="16.149999999999999" customHeight="1">
      <c r="A22" s="15" t="s">
        <v>29</v>
      </c>
      <c r="B22" s="15"/>
      <c r="C22" s="18">
        <f t="shared" si="12"/>
        <v>760413.73970708076</v>
      </c>
      <c r="D22" s="18">
        <f t="shared" si="13"/>
        <v>950517.17463385093</v>
      </c>
      <c r="E22" s="18">
        <f t="shared" si="14"/>
        <v>950517.17463385093</v>
      </c>
      <c r="F22" s="18">
        <f t="shared" si="15"/>
        <v>1140620.609560621</v>
      </c>
      <c r="G22" s="27">
        <f>'Current Monthly Data'!O44*0.77</f>
        <v>3802068.6985354037</v>
      </c>
      <c r="H22" s="15"/>
      <c r="I22" s="18">
        <f t="shared" si="16"/>
        <v>849293.26772479143</v>
      </c>
      <c r="J22" s="18">
        <f t="shared" si="17"/>
        <v>1061616.5846559892</v>
      </c>
      <c r="K22" s="18">
        <f t="shared" si="18"/>
        <v>1061616.5846559892</v>
      </c>
      <c r="L22" s="18">
        <f t="shared" si="19"/>
        <v>1273939.9015871871</v>
      </c>
      <c r="M22" s="19">
        <f>'Current Monthly Data'!O44*0.86</f>
        <v>4246466.3386239568</v>
      </c>
      <c r="N22" s="15"/>
      <c r="O22" s="18">
        <f t="shared" si="8"/>
        <v>987550.31130789709</v>
      </c>
      <c r="P22" s="20">
        <f t="shared" si="9"/>
        <v>1234437.8891348713</v>
      </c>
      <c r="Q22" s="20">
        <f t="shared" si="10"/>
        <v>1234437.8891348713</v>
      </c>
      <c r="R22" s="20">
        <f t="shared" si="11"/>
        <v>1481325.4669618455</v>
      </c>
      <c r="S22" s="21">
        <f>'Current Monthly Data'!O44</f>
        <v>4937751.5565394852</v>
      </c>
    </row>
    <row r="23" spans="1:19">
      <c r="A23" s="15"/>
      <c r="B23" s="15"/>
      <c r="C23" s="15"/>
      <c r="D23" s="15"/>
      <c r="E23" s="15"/>
      <c r="F23" s="15"/>
      <c r="G23" s="15"/>
      <c r="H23" s="15"/>
      <c r="I23" s="15"/>
      <c r="J23" s="15"/>
      <c r="K23" s="15"/>
      <c r="L23" s="15"/>
      <c r="M23" s="15"/>
      <c r="N23" s="15"/>
      <c r="O23" s="15"/>
      <c r="P23" s="15"/>
      <c r="Q23" s="15"/>
      <c r="R23" s="15"/>
      <c r="S23" s="15"/>
    </row>
    <row r="24" spans="1:19" ht="16.149999999999999" customHeight="1">
      <c r="A24" s="29" t="s">
        <v>30</v>
      </c>
      <c r="B24" s="16"/>
      <c r="C24" s="22">
        <f>SUM(C18:C23)</f>
        <v>7580972.8821821148</v>
      </c>
      <c r="D24" s="23">
        <f t="shared" ref="D24:G24" si="20">SUM(D18:D23)</f>
        <v>9476216.1027276423</v>
      </c>
      <c r="E24" s="23">
        <f t="shared" si="20"/>
        <v>9476216.1027276423</v>
      </c>
      <c r="F24" s="23">
        <f t="shared" si="20"/>
        <v>11371459.323273171</v>
      </c>
      <c r="G24" s="23">
        <f t="shared" si="20"/>
        <v>37904864.410910569</v>
      </c>
      <c r="H24" s="24"/>
      <c r="I24" s="23">
        <f>SUM(I18:I23)</f>
        <v>8467060.6216579452</v>
      </c>
      <c r="J24" s="23">
        <f t="shared" ref="J24" si="21">SUM(J18:J23)</f>
        <v>10583825.777072432</v>
      </c>
      <c r="K24" s="23">
        <f t="shared" ref="K24" si="22">SUM(K18:K23)</f>
        <v>10583825.777072432</v>
      </c>
      <c r="L24" s="23">
        <f t="shared" ref="L24" si="23">SUM(L18:L23)</f>
        <v>12700590.932486916</v>
      </c>
      <c r="M24" s="23">
        <f t="shared" ref="M24" si="24">SUM(M18:M23)</f>
        <v>42335303.108289726</v>
      </c>
      <c r="N24" s="24"/>
      <c r="O24" s="23">
        <f>SUM(O18:O23)</f>
        <v>9845419.3275092412</v>
      </c>
      <c r="P24" s="23">
        <f t="shared" ref="P24" si="25">SUM(P18:P23)</f>
        <v>12306774.159386547</v>
      </c>
      <c r="Q24" s="23">
        <f t="shared" ref="Q24" si="26">SUM(Q18:Q23)</f>
        <v>12306774.159386547</v>
      </c>
      <c r="R24" s="23">
        <f t="shared" ref="R24" si="27">SUM(R18:R23)</f>
        <v>14768128.991263859</v>
      </c>
      <c r="S24" s="28">
        <f t="shared" ref="S24" si="28">SUM(S18:S23)</f>
        <v>49227096.637546189</v>
      </c>
    </row>
    <row r="25" spans="1:19">
      <c r="A25" s="15"/>
      <c r="B25" s="15"/>
      <c r="C25" s="15"/>
      <c r="D25" s="15"/>
      <c r="E25" s="15"/>
      <c r="F25" s="15"/>
      <c r="G25" s="15"/>
      <c r="H25" s="15"/>
      <c r="I25" s="15"/>
      <c r="J25" s="15"/>
      <c r="K25" s="15"/>
      <c r="L25" s="15"/>
      <c r="M25" s="15"/>
      <c r="N25" s="15"/>
      <c r="O25" s="15"/>
      <c r="P25" s="15"/>
      <c r="Q25" s="15"/>
      <c r="R25" s="15"/>
      <c r="S25" s="15"/>
    </row>
    <row r="26" spans="1:19" ht="16.149999999999999" customHeight="1">
      <c r="A26" s="29" t="s">
        <v>31</v>
      </c>
      <c r="B26" s="16"/>
      <c r="C26" s="22">
        <f>C15-C24</f>
        <v>23164.514888693579</v>
      </c>
      <c r="D26" s="23">
        <f t="shared" ref="D26:G26" si="29">D15-D24</f>
        <v>28955.64361086674</v>
      </c>
      <c r="E26" s="23">
        <f t="shared" si="29"/>
        <v>28955.64361086674</v>
      </c>
      <c r="F26" s="23">
        <f t="shared" si="29"/>
        <v>34746.772333038971</v>
      </c>
      <c r="G26" s="23">
        <f t="shared" si="29"/>
        <v>115822.57444346696</v>
      </c>
      <c r="H26" s="24"/>
      <c r="I26" s="23">
        <f>I15-I24</f>
        <v>25872.055589968339</v>
      </c>
      <c r="J26" s="23">
        <f t="shared" ref="J26:M26" si="30">J15-J24</f>
        <v>32340.069487463683</v>
      </c>
      <c r="K26" s="23">
        <f t="shared" si="30"/>
        <v>32340.069487463683</v>
      </c>
      <c r="L26" s="23">
        <f t="shared" si="30"/>
        <v>38808.083384953439</v>
      </c>
      <c r="M26" s="23">
        <f t="shared" si="30"/>
        <v>129360.27794985473</v>
      </c>
      <c r="N26" s="24"/>
      <c r="O26" s="23">
        <f t="shared" si="8"/>
        <v>30083.785569728912</v>
      </c>
      <c r="P26" s="25">
        <f t="shared" si="9"/>
        <v>37604.731962161139</v>
      </c>
      <c r="Q26" s="25">
        <f t="shared" si="10"/>
        <v>37604.731962161139</v>
      </c>
      <c r="R26" s="25">
        <f t="shared" si="11"/>
        <v>45125.678354593365</v>
      </c>
      <c r="S26" s="26">
        <f>'Current Monthly Data'!O48</f>
        <v>150418.92784864455</v>
      </c>
    </row>
  </sheetData>
  <mergeCells count="3">
    <mergeCell ref="I4:M4"/>
    <mergeCell ref="O4:S4"/>
    <mergeCell ref="C4:G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786A8-5EA8-4368-AD2B-CB00B8D75049}">
  <sheetPr>
    <tabColor rgb="FFB315C7"/>
    <pageSetUpPr fitToPage="1"/>
  </sheetPr>
  <dimension ref="A1:O48"/>
  <sheetViews>
    <sheetView showGridLines="0" tabSelected="1" topLeftCell="A9" workbookViewId="0">
      <selection activeCell="F23" sqref="F23"/>
    </sheetView>
  </sheetViews>
  <sheetFormatPr defaultRowHeight="14.25"/>
  <cols>
    <col min="1" max="1" width="38.7109375" customWidth="1"/>
    <col min="2" max="13" width="16.5703125" customWidth="1"/>
    <col min="15" max="15" width="16.5703125" customWidth="1"/>
  </cols>
  <sheetData>
    <row r="1" spans="1:6" ht="15.4">
      <c r="A1" s="29" t="s">
        <v>32</v>
      </c>
      <c r="B1" s="30"/>
      <c r="C1" s="30"/>
      <c r="D1" s="30"/>
      <c r="E1" s="30"/>
      <c r="F1" s="30"/>
    </row>
    <row r="2" spans="1:6" ht="15.4">
      <c r="A2" s="29" t="s">
        <v>33</v>
      </c>
      <c r="B2" s="30"/>
      <c r="C2" s="30"/>
      <c r="D2" s="30"/>
      <c r="E2" s="30"/>
      <c r="F2" s="30"/>
    </row>
    <row r="3" spans="1:6" ht="15.4">
      <c r="A3" s="29" t="s">
        <v>34</v>
      </c>
      <c r="B3" s="30"/>
      <c r="C3" s="30"/>
      <c r="D3" s="30"/>
      <c r="E3" s="30"/>
      <c r="F3" s="30"/>
    </row>
    <row r="23" spans="1:15" s="11" customFormat="1" ht="24" customHeight="1">
      <c r="A23" s="14"/>
      <c r="B23" s="34" t="s">
        <v>5</v>
      </c>
      <c r="C23" s="35" t="s">
        <v>6</v>
      </c>
      <c r="D23" s="36" t="s">
        <v>35</v>
      </c>
      <c r="E23" s="14"/>
      <c r="F23" s="14"/>
      <c r="G23" s="14"/>
      <c r="H23" s="14"/>
      <c r="I23" s="14"/>
      <c r="J23" s="14"/>
      <c r="K23" s="14"/>
      <c r="L23" s="14"/>
      <c r="M23" s="14"/>
      <c r="N23" s="14"/>
      <c r="O23" s="14"/>
    </row>
    <row r="24" spans="1:15">
      <c r="A24" s="15"/>
      <c r="B24" s="15"/>
      <c r="C24" s="15"/>
      <c r="D24" s="15"/>
      <c r="E24" s="15"/>
      <c r="F24" s="15"/>
      <c r="G24" s="15"/>
      <c r="H24" s="15"/>
      <c r="I24" s="15"/>
      <c r="J24" s="15"/>
      <c r="K24" s="15"/>
      <c r="L24" s="15"/>
      <c r="M24" s="15"/>
      <c r="N24" s="15"/>
      <c r="O24" s="15"/>
    </row>
    <row r="25" spans="1:15">
      <c r="A25" s="15"/>
      <c r="B25" s="15"/>
      <c r="C25" s="15"/>
      <c r="D25" s="15"/>
      <c r="E25" s="15"/>
      <c r="F25" s="15"/>
      <c r="G25" s="15"/>
      <c r="H25" s="15"/>
      <c r="I25" s="15"/>
      <c r="J25" s="15"/>
      <c r="K25" s="15"/>
      <c r="L25" s="15"/>
      <c r="M25" s="15"/>
      <c r="N25" s="15"/>
      <c r="O25" s="15"/>
    </row>
    <row r="26" spans="1:15" s="12" customFormat="1" ht="24" customHeight="1">
      <c r="A26" s="13"/>
      <c r="B26" s="41" t="s">
        <v>36</v>
      </c>
      <c r="C26" s="42" t="s">
        <v>37</v>
      </c>
      <c r="D26" s="42" t="s">
        <v>38</v>
      </c>
      <c r="E26" s="42" t="s">
        <v>39</v>
      </c>
      <c r="F26" s="42" t="s">
        <v>40</v>
      </c>
      <c r="G26" s="42" t="s">
        <v>41</v>
      </c>
      <c r="H26" s="42" t="s">
        <v>42</v>
      </c>
      <c r="I26" s="42" t="s">
        <v>43</v>
      </c>
      <c r="J26" s="42" t="s">
        <v>44</v>
      </c>
      <c r="K26" s="42" t="s">
        <v>45</v>
      </c>
      <c r="L26" s="42" t="s">
        <v>46</v>
      </c>
      <c r="M26" s="43" t="s">
        <v>47</v>
      </c>
      <c r="N26" s="39"/>
      <c r="O26" s="33" t="s">
        <v>14</v>
      </c>
    </row>
    <row r="27" spans="1:15">
      <c r="A27" s="15"/>
      <c r="B27" s="15"/>
      <c r="C27" s="15"/>
      <c r="D27" s="15"/>
      <c r="E27" s="15"/>
      <c r="F27" s="15"/>
      <c r="G27" s="15"/>
      <c r="H27" s="15"/>
      <c r="I27" s="15"/>
      <c r="J27" s="15"/>
      <c r="K27" s="15"/>
      <c r="L27" s="15"/>
      <c r="M27" s="15"/>
      <c r="N27" s="15"/>
      <c r="O27" s="15"/>
    </row>
    <row r="28" spans="1:15" ht="16.149999999999999" customHeight="1">
      <c r="A28" s="29" t="s">
        <v>15</v>
      </c>
      <c r="B28" s="15"/>
      <c r="C28" s="15"/>
      <c r="D28" s="15"/>
      <c r="E28" s="15"/>
      <c r="F28" s="15"/>
      <c r="G28" s="15"/>
      <c r="H28" s="15"/>
      <c r="I28" s="15"/>
      <c r="J28" s="15"/>
      <c r="K28" s="15"/>
      <c r="L28" s="15"/>
      <c r="M28" s="15"/>
      <c r="N28" s="15"/>
      <c r="O28" s="15"/>
    </row>
    <row r="29" spans="1:15" ht="16.149999999999999" customHeight="1">
      <c r="A29" s="15" t="s">
        <v>16</v>
      </c>
      <c r="B29" s="47">
        <f>10244255/12</f>
        <v>853687.91666666663</v>
      </c>
      <c r="C29" s="47">
        <v>610306</v>
      </c>
      <c r="D29" s="47">
        <v>888211</v>
      </c>
      <c r="E29" s="48">
        <f>(SUM(B29:D29)/3)</f>
        <v>784068.3055555555</v>
      </c>
      <c r="F29" s="48">
        <f t="shared" ref="F29:M33" si="0">(SUM(C29:E29)/3)</f>
        <v>760861.76851851854</v>
      </c>
      <c r="G29" s="48">
        <f t="shared" si="0"/>
        <v>811047.02469135809</v>
      </c>
      <c r="H29" s="48">
        <f t="shared" si="0"/>
        <v>785325.6995884775</v>
      </c>
      <c r="I29" s="48">
        <f t="shared" si="0"/>
        <v>785744.83093278471</v>
      </c>
      <c r="J29" s="48">
        <f t="shared" si="0"/>
        <v>794039.18507087335</v>
      </c>
      <c r="K29" s="48">
        <f t="shared" si="0"/>
        <v>788369.9051973786</v>
      </c>
      <c r="L29" s="48">
        <f t="shared" si="0"/>
        <v>789384.64040034555</v>
      </c>
      <c r="M29" s="48">
        <f t="shared" si="0"/>
        <v>790597.91022286576</v>
      </c>
      <c r="N29" s="15"/>
      <c r="O29" s="48">
        <f>SUM(B29:N29)</f>
        <v>9441644.1868448239</v>
      </c>
    </row>
    <row r="30" spans="1:15" ht="16.149999999999999" customHeight="1">
      <c r="A30" s="15" t="s">
        <v>17</v>
      </c>
      <c r="B30" s="47">
        <v>48560</v>
      </c>
      <c r="C30" s="47">
        <v>52000</v>
      </c>
      <c r="D30" s="47">
        <v>48100</v>
      </c>
      <c r="E30" s="48">
        <f t="shared" ref="E30:E32" si="1">(SUM(B30:D30)/3)</f>
        <v>49553.333333333336</v>
      </c>
      <c r="F30" s="48">
        <f t="shared" si="0"/>
        <v>49884.444444444445</v>
      </c>
      <c r="G30" s="48">
        <f t="shared" si="0"/>
        <v>49179.259259259263</v>
      </c>
      <c r="H30" s="48">
        <f t="shared" si="0"/>
        <v>49539.012345679017</v>
      </c>
      <c r="I30" s="48">
        <f t="shared" si="0"/>
        <v>49534.238683127573</v>
      </c>
      <c r="J30" s="48">
        <f t="shared" si="0"/>
        <v>49417.503429355282</v>
      </c>
      <c r="K30" s="48">
        <f t="shared" si="0"/>
        <v>49496.918152720616</v>
      </c>
      <c r="L30" s="48">
        <f t="shared" si="0"/>
        <v>49482.886755067826</v>
      </c>
      <c r="M30" s="48">
        <f t="shared" si="0"/>
        <v>49465.769445714577</v>
      </c>
      <c r="N30" s="15"/>
      <c r="O30" s="48">
        <f t="shared" ref="O30:O37" si="2">SUM(B30:N30)</f>
        <v>594213.36584870191</v>
      </c>
    </row>
    <row r="31" spans="1:15" ht="16.149999999999999" customHeight="1">
      <c r="A31" s="15" t="s">
        <v>18</v>
      </c>
      <c r="B31" s="47">
        <v>2254126</v>
      </c>
      <c r="C31" s="47">
        <v>2100000</v>
      </c>
      <c r="D31" s="47">
        <v>2600000</v>
      </c>
      <c r="E31" s="48">
        <f t="shared" si="1"/>
        <v>2318042</v>
      </c>
      <c r="F31" s="48">
        <f t="shared" si="0"/>
        <v>2339347.3333333335</v>
      </c>
      <c r="G31" s="48">
        <f t="shared" si="0"/>
        <v>2419129.777777778</v>
      </c>
      <c r="H31" s="48">
        <f t="shared" si="0"/>
        <v>2358839.7037037038</v>
      </c>
      <c r="I31" s="48">
        <f t="shared" si="0"/>
        <v>2372438.9382716049</v>
      </c>
      <c r="J31" s="48">
        <f t="shared" si="0"/>
        <v>2383469.4732510285</v>
      </c>
      <c r="K31" s="48">
        <f t="shared" si="0"/>
        <v>2371582.7050754461</v>
      </c>
      <c r="L31" s="48">
        <f t="shared" si="0"/>
        <v>2375830.3721993598</v>
      </c>
      <c r="M31" s="48">
        <f t="shared" si="0"/>
        <v>2376960.8501752783</v>
      </c>
      <c r="N31" s="15"/>
      <c r="O31" s="48">
        <f t="shared" si="2"/>
        <v>28269767.153787538</v>
      </c>
    </row>
    <row r="32" spans="1:15" ht="16.149999999999999" customHeight="1">
      <c r="A32" s="15" t="s">
        <v>19</v>
      </c>
      <c r="B32" s="47">
        <v>94000</v>
      </c>
      <c r="C32" s="47">
        <v>96000</v>
      </c>
      <c r="D32" s="47">
        <v>97500</v>
      </c>
      <c r="E32" s="48">
        <f t="shared" si="1"/>
        <v>95833.333333333328</v>
      </c>
      <c r="F32" s="48">
        <f t="shared" si="0"/>
        <v>96444.444444444438</v>
      </c>
      <c r="G32" s="48">
        <f t="shared" si="0"/>
        <v>96592.592592592584</v>
      </c>
      <c r="H32" s="48">
        <f t="shared" si="0"/>
        <v>96290.123456790112</v>
      </c>
      <c r="I32" s="48">
        <f t="shared" si="0"/>
        <v>96442.386831275711</v>
      </c>
      <c r="J32" s="48">
        <f t="shared" si="0"/>
        <v>96441.700960219474</v>
      </c>
      <c r="K32" s="48">
        <f t="shared" si="0"/>
        <v>96391.403749428442</v>
      </c>
      <c r="L32" s="48">
        <f t="shared" si="0"/>
        <v>96425.163846974552</v>
      </c>
      <c r="M32" s="48">
        <f t="shared" si="0"/>
        <v>96419.422852207485</v>
      </c>
      <c r="N32" s="15"/>
      <c r="O32" s="48">
        <f t="shared" si="2"/>
        <v>1154780.5720672661</v>
      </c>
    </row>
    <row r="33" spans="1:15" ht="16.149999999999999" customHeight="1">
      <c r="A33" s="15" t="s">
        <v>20</v>
      </c>
      <c r="B33" s="49">
        <v>126000</v>
      </c>
      <c r="C33" s="49">
        <v>112899</v>
      </c>
      <c r="D33" s="49">
        <v>155290</v>
      </c>
      <c r="E33" s="49">
        <f>SUM(B33:D33)/3</f>
        <v>131396.33333333334</v>
      </c>
      <c r="F33" s="49">
        <f t="shared" si="0"/>
        <v>133195.11111111112</v>
      </c>
      <c r="G33" s="49">
        <f t="shared" si="0"/>
        <v>139960.48148148149</v>
      </c>
      <c r="H33" s="49">
        <f t="shared" si="0"/>
        <v>134850.64197530865</v>
      </c>
      <c r="I33" s="49">
        <f t="shared" si="0"/>
        <v>136002.0781893004</v>
      </c>
      <c r="J33" s="49">
        <f t="shared" si="0"/>
        <v>136937.73388203015</v>
      </c>
      <c r="K33" s="49">
        <f t="shared" si="0"/>
        <v>135930.15134887971</v>
      </c>
      <c r="L33" s="49">
        <f t="shared" si="0"/>
        <v>136289.98780673675</v>
      </c>
      <c r="M33" s="49">
        <f t="shared" si="0"/>
        <v>136385.95767921556</v>
      </c>
      <c r="N33" s="15"/>
      <c r="O33" s="49">
        <f t="shared" si="2"/>
        <v>1615137.4768073973</v>
      </c>
    </row>
    <row r="34" spans="1:15" ht="16.149999999999999" customHeight="1">
      <c r="A34" s="15" t="s">
        <v>21</v>
      </c>
      <c r="B34" s="47">
        <v>703703</v>
      </c>
      <c r="C34" s="47">
        <v>610345</v>
      </c>
      <c r="D34" s="47">
        <v>703703</v>
      </c>
      <c r="E34" s="48">
        <f t="shared" ref="E34:E35" si="3">SUM(B34:D34)/3</f>
        <v>672583.66666666663</v>
      </c>
      <c r="F34" s="48">
        <f t="shared" ref="F34:F35" si="4">(SUM(C34:E34)/3)</f>
        <v>662210.5555555555</v>
      </c>
      <c r="G34" s="48">
        <f t="shared" ref="G34:G35" si="5">(SUM(D34:F34)/3)</f>
        <v>679499.07407407404</v>
      </c>
      <c r="H34" s="48">
        <f t="shared" ref="H34:H35" si="6">(SUM(E34:G34)/3)</f>
        <v>671431.09876543202</v>
      </c>
      <c r="I34" s="48">
        <f t="shared" ref="I34:I35" si="7">(SUM(F34:H34)/3)</f>
        <v>671046.90946502052</v>
      </c>
      <c r="J34" s="48">
        <f t="shared" ref="J34:J35" si="8">(SUM(G34:I34)/3)</f>
        <v>673992.36076817557</v>
      </c>
      <c r="K34" s="48">
        <f t="shared" ref="K34:K35" si="9">(SUM(H34:J34)/3)</f>
        <v>672156.78966620937</v>
      </c>
      <c r="L34" s="48">
        <f t="shared" ref="L34:L35" si="10">(SUM(I34:K34)/3)</f>
        <v>672398.68663313519</v>
      </c>
      <c r="M34" s="48">
        <f t="shared" ref="M34:M35" si="11">(SUM(J34:L34)/3)</f>
        <v>672849.27902250679</v>
      </c>
      <c r="N34" s="15"/>
      <c r="O34" s="48">
        <f t="shared" si="2"/>
        <v>8065919.4206167758</v>
      </c>
    </row>
    <row r="35" spans="1:15" ht="16.149999999999999" customHeight="1">
      <c r="A35" s="15" t="s">
        <v>22</v>
      </c>
      <c r="B35" s="47">
        <v>19345</v>
      </c>
      <c r="C35" s="47">
        <v>19876</v>
      </c>
      <c r="D35" s="47">
        <v>19675</v>
      </c>
      <c r="E35" s="48">
        <f t="shared" si="3"/>
        <v>19632</v>
      </c>
      <c r="F35" s="48">
        <f t="shared" si="4"/>
        <v>19727.666666666668</v>
      </c>
      <c r="G35" s="48">
        <f t="shared" si="5"/>
        <v>19678.222222222223</v>
      </c>
      <c r="H35" s="48">
        <f t="shared" si="6"/>
        <v>19679.296296296296</v>
      </c>
      <c r="I35" s="48">
        <f t="shared" si="7"/>
        <v>19695.06172839506</v>
      </c>
      <c r="J35" s="48">
        <f t="shared" si="8"/>
        <v>19684.193415637859</v>
      </c>
      <c r="K35" s="48">
        <f t="shared" si="9"/>
        <v>19686.183813443073</v>
      </c>
      <c r="L35" s="48">
        <f t="shared" si="10"/>
        <v>19688.479652491998</v>
      </c>
      <c r="M35" s="48">
        <f t="shared" si="11"/>
        <v>19686.285627190973</v>
      </c>
      <c r="N35" s="15"/>
      <c r="O35" s="48">
        <f t="shared" si="2"/>
        <v>236053.38942234416</v>
      </c>
    </row>
    <row r="36" spans="1:15">
      <c r="A36" s="15"/>
      <c r="B36" s="15"/>
      <c r="C36" s="15"/>
      <c r="D36" s="15"/>
      <c r="E36" s="15"/>
      <c r="F36" s="15"/>
      <c r="G36" s="15"/>
      <c r="H36" s="15"/>
      <c r="I36" s="15"/>
      <c r="J36" s="15"/>
      <c r="K36" s="15"/>
      <c r="L36" s="15"/>
      <c r="M36" s="15"/>
      <c r="N36" s="15"/>
      <c r="O36" s="31">
        <f t="shared" si="2"/>
        <v>0</v>
      </c>
    </row>
    <row r="37" spans="1:15" ht="18.399999999999999">
      <c r="A37" s="29" t="s">
        <v>23</v>
      </c>
      <c r="B37" s="50">
        <f>SUM(B29:B35)</f>
        <v>4099421.9166666665</v>
      </c>
      <c r="C37" s="51">
        <f t="shared" ref="C37:M37" si="12">SUM(C29:C35)</f>
        <v>3601426</v>
      </c>
      <c r="D37" s="51">
        <f t="shared" si="12"/>
        <v>4512479</v>
      </c>
      <c r="E37" s="51">
        <f t="shared" si="12"/>
        <v>4071108.9722222225</v>
      </c>
      <c r="F37" s="51">
        <f t="shared" si="12"/>
        <v>4061671.3240740742</v>
      </c>
      <c r="G37" s="51">
        <f t="shared" si="12"/>
        <v>4215086.4320987649</v>
      </c>
      <c r="H37" s="51">
        <f t="shared" si="12"/>
        <v>4115955.576131687</v>
      </c>
      <c r="I37" s="51">
        <f t="shared" si="12"/>
        <v>4130904.4441015087</v>
      </c>
      <c r="J37" s="51">
        <f t="shared" si="12"/>
        <v>4153982.1507773204</v>
      </c>
      <c r="K37" s="51">
        <f t="shared" si="12"/>
        <v>4133614.0570035055</v>
      </c>
      <c r="L37" s="51">
        <f t="shared" si="12"/>
        <v>4139500.2172941118</v>
      </c>
      <c r="M37" s="52">
        <f t="shared" si="12"/>
        <v>4142365.4750249791</v>
      </c>
      <c r="N37" s="40"/>
      <c r="O37" s="32">
        <f t="shared" si="2"/>
        <v>49377515.565394834</v>
      </c>
    </row>
    <row r="38" spans="1:15">
      <c r="A38" s="15"/>
      <c r="B38" s="15"/>
      <c r="C38" s="15"/>
      <c r="D38" s="15"/>
      <c r="E38" s="15"/>
      <c r="F38" s="15"/>
      <c r="G38" s="15"/>
      <c r="H38" s="15"/>
      <c r="I38" s="15"/>
      <c r="J38" s="15"/>
      <c r="K38" s="15"/>
      <c r="L38" s="15"/>
      <c r="M38" s="15"/>
      <c r="N38" s="15"/>
      <c r="O38" s="15"/>
    </row>
    <row r="39" spans="1:15" ht="16.149999999999999" customHeight="1">
      <c r="A39" s="29" t="s">
        <v>24</v>
      </c>
      <c r="B39" s="15"/>
      <c r="C39" s="15"/>
      <c r="D39" s="15"/>
      <c r="E39" s="15"/>
      <c r="F39" s="15"/>
      <c r="G39" s="15"/>
      <c r="H39" s="15"/>
      <c r="I39" s="15"/>
      <c r="J39" s="15"/>
      <c r="K39" s="15"/>
      <c r="L39" s="15"/>
      <c r="M39" s="15"/>
      <c r="N39" s="15"/>
      <c r="O39" s="15"/>
    </row>
    <row r="40" spans="1:15" ht="16.149999999999999" customHeight="1">
      <c r="A40" s="15" t="s">
        <v>25</v>
      </c>
      <c r="B40" s="53">
        <f>B37*0.64</f>
        <v>2623630.0266666668</v>
      </c>
      <c r="C40" s="53">
        <f t="shared" ref="C40:D40" si="13">C37*0.64</f>
        <v>2304912.64</v>
      </c>
      <c r="D40" s="53">
        <f t="shared" si="13"/>
        <v>2887986.56</v>
      </c>
      <c r="E40" s="48">
        <f t="shared" ref="E40:E44" si="14">(SUM(B40:D40)/3)</f>
        <v>2605509.742222222</v>
      </c>
      <c r="F40" s="48">
        <f t="shared" ref="F40:F44" si="15">(SUM(C40:E40)/3)</f>
        <v>2599469.6474074074</v>
      </c>
      <c r="G40" s="48">
        <f t="shared" ref="G40:G44" si="16">(SUM(D40:F40)/3)</f>
        <v>2697655.3165432098</v>
      </c>
      <c r="H40" s="48">
        <f t="shared" ref="H40:H44" si="17">(SUM(E40:G40)/3)</f>
        <v>2634211.5687242798</v>
      </c>
      <c r="I40" s="48">
        <f t="shared" ref="I40:I44" si="18">(SUM(F40:H40)/3)</f>
        <v>2643778.8442249657</v>
      </c>
      <c r="J40" s="48">
        <f t="shared" ref="J40:J44" si="19">(SUM(G40:I40)/3)</f>
        <v>2658548.5764974854</v>
      </c>
      <c r="K40" s="48">
        <f t="shared" ref="K40:K44" si="20">(SUM(H40:J40)/3)</f>
        <v>2645512.9964822438</v>
      </c>
      <c r="L40" s="48">
        <f t="shared" ref="L40:L44" si="21">(SUM(I40:K40)/3)</f>
        <v>2649280.1390682315</v>
      </c>
      <c r="M40" s="48">
        <f t="shared" ref="M40:M44" si="22">(SUM(J40:L40)/3)</f>
        <v>2651113.9040159867</v>
      </c>
      <c r="N40" s="15"/>
      <c r="O40" s="48">
        <f t="shared" ref="O40:O44" si="23">SUM(B40:N40)</f>
        <v>31601609.9618527</v>
      </c>
    </row>
    <row r="41" spans="1:15" ht="16.149999999999999" customHeight="1">
      <c r="A41" s="15" t="s">
        <v>26</v>
      </c>
      <c r="B41" s="53">
        <f>B37*0.245</f>
        <v>1004358.3695833333</v>
      </c>
      <c r="C41" s="53">
        <f>C37*0.245</f>
        <v>882349.37</v>
      </c>
      <c r="D41" s="53">
        <f>D37*0.23</f>
        <v>1037870.17</v>
      </c>
      <c r="E41" s="48">
        <f t="shared" si="14"/>
        <v>974859.30319444451</v>
      </c>
      <c r="F41" s="48">
        <f t="shared" si="15"/>
        <v>965026.28106481489</v>
      </c>
      <c r="G41" s="48">
        <f t="shared" si="16"/>
        <v>992585.25141975319</v>
      </c>
      <c r="H41" s="48">
        <f t="shared" si="17"/>
        <v>977490.2785596709</v>
      </c>
      <c r="I41" s="48">
        <f t="shared" si="18"/>
        <v>978367.27034807962</v>
      </c>
      <c r="J41" s="48">
        <f t="shared" si="19"/>
        <v>982814.26677583449</v>
      </c>
      <c r="K41" s="48">
        <f t="shared" si="20"/>
        <v>979557.27189452841</v>
      </c>
      <c r="L41" s="48">
        <f t="shared" si="21"/>
        <v>980246.26967281417</v>
      </c>
      <c r="M41" s="48">
        <f t="shared" si="22"/>
        <v>980872.6027810591</v>
      </c>
      <c r="N41" s="15"/>
      <c r="O41" s="48">
        <f t="shared" si="23"/>
        <v>11736396.705294332</v>
      </c>
    </row>
    <row r="42" spans="1:15" ht="16.149999999999999" customHeight="1">
      <c r="A42" s="15" t="s">
        <v>27</v>
      </c>
      <c r="B42" s="47">
        <v>12500</v>
      </c>
      <c r="C42" s="47">
        <v>15000</v>
      </c>
      <c r="D42" s="47">
        <v>18000</v>
      </c>
      <c r="E42" s="48">
        <f t="shared" si="14"/>
        <v>15166.666666666666</v>
      </c>
      <c r="F42" s="48">
        <f t="shared" si="15"/>
        <v>16055.555555555555</v>
      </c>
      <c r="G42" s="48">
        <f t="shared" si="16"/>
        <v>16407.407407407405</v>
      </c>
      <c r="H42" s="48">
        <f t="shared" si="17"/>
        <v>15876.54320987654</v>
      </c>
      <c r="I42" s="48">
        <f t="shared" si="18"/>
        <v>16113.168724279834</v>
      </c>
      <c r="J42" s="48">
        <f t="shared" si="19"/>
        <v>16132.373113854594</v>
      </c>
      <c r="K42" s="48">
        <f t="shared" si="20"/>
        <v>16040.695016003656</v>
      </c>
      <c r="L42" s="48">
        <f t="shared" si="21"/>
        <v>16095.412284712695</v>
      </c>
      <c r="M42" s="48">
        <f t="shared" si="22"/>
        <v>16089.493471523647</v>
      </c>
      <c r="N42" s="15"/>
      <c r="O42" s="48">
        <f t="shared" si="23"/>
        <v>189477.31544988058</v>
      </c>
    </row>
    <row r="43" spans="1:15" ht="16.149999999999999" customHeight="1">
      <c r="A43" s="15" t="s">
        <v>28</v>
      </c>
      <c r="B43" s="47">
        <v>65000</v>
      </c>
      <c r="C43" s="47">
        <v>50000</v>
      </c>
      <c r="D43" s="47">
        <v>73000</v>
      </c>
      <c r="E43" s="48">
        <f t="shared" si="14"/>
        <v>62666.666666666664</v>
      </c>
      <c r="F43" s="48">
        <f t="shared" si="15"/>
        <v>61888.888888888883</v>
      </c>
      <c r="G43" s="48">
        <f t="shared" si="16"/>
        <v>65851.851851851839</v>
      </c>
      <c r="H43" s="48">
        <f t="shared" si="17"/>
        <v>63469.135802469129</v>
      </c>
      <c r="I43" s="48">
        <f t="shared" si="18"/>
        <v>63736.625514403284</v>
      </c>
      <c r="J43" s="48">
        <f t="shared" si="19"/>
        <v>64352.537722908084</v>
      </c>
      <c r="K43" s="48">
        <f t="shared" si="20"/>
        <v>63852.766346593497</v>
      </c>
      <c r="L43" s="48">
        <f t="shared" si="21"/>
        <v>63980.643194634955</v>
      </c>
      <c r="M43" s="48">
        <f t="shared" si="22"/>
        <v>64061.982421378845</v>
      </c>
      <c r="N43" s="15"/>
      <c r="O43" s="48">
        <f t="shared" si="23"/>
        <v>761861.0984097952</v>
      </c>
    </row>
    <row r="44" spans="1:15" ht="16.149999999999999" customHeight="1">
      <c r="A44" s="15" t="s">
        <v>29</v>
      </c>
      <c r="B44" s="53">
        <f>B37*0.1</f>
        <v>409942.19166666665</v>
      </c>
      <c r="C44" s="53">
        <f t="shared" ref="C44:D44" si="24">C37*0.1</f>
        <v>360142.60000000003</v>
      </c>
      <c r="D44" s="53">
        <f t="shared" si="24"/>
        <v>451247.9</v>
      </c>
      <c r="E44" s="48">
        <f t="shared" si="14"/>
        <v>407110.89722222229</v>
      </c>
      <c r="F44" s="48">
        <f t="shared" si="15"/>
        <v>406167.13240740745</v>
      </c>
      <c r="G44" s="48">
        <f t="shared" si="16"/>
        <v>421508.64320987655</v>
      </c>
      <c r="H44" s="48">
        <f t="shared" si="17"/>
        <v>411595.55761316878</v>
      </c>
      <c r="I44" s="48">
        <f t="shared" si="18"/>
        <v>413090.44441015093</v>
      </c>
      <c r="J44" s="48">
        <f t="shared" si="19"/>
        <v>415398.21507773205</v>
      </c>
      <c r="K44" s="48">
        <f t="shared" si="20"/>
        <v>413361.40570035059</v>
      </c>
      <c r="L44" s="48">
        <f t="shared" si="21"/>
        <v>413950.02172941115</v>
      </c>
      <c r="M44" s="48">
        <f t="shared" si="22"/>
        <v>414236.54750249791</v>
      </c>
      <c r="N44" s="15"/>
      <c r="O44" s="48">
        <f t="shared" si="23"/>
        <v>4937751.5565394852</v>
      </c>
    </row>
    <row r="45" spans="1:15">
      <c r="A45" s="15"/>
      <c r="B45" s="31"/>
      <c r="C45" s="31"/>
      <c r="D45" s="31"/>
      <c r="E45" s="15"/>
      <c r="F45" s="15"/>
      <c r="G45" s="15"/>
      <c r="H45" s="15"/>
      <c r="I45" s="15"/>
      <c r="J45" s="15"/>
      <c r="K45" s="15"/>
      <c r="L45" s="15"/>
      <c r="M45" s="15"/>
      <c r="N45" s="15"/>
      <c r="O45" s="15"/>
    </row>
    <row r="46" spans="1:15" ht="18.399999999999999">
      <c r="A46" s="29" t="s">
        <v>30</v>
      </c>
      <c r="B46" s="32">
        <f>SUM(B40:B45)</f>
        <v>4115430.5879166666</v>
      </c>
      <c r="C46" s="32">
        <f t="shared" ref="C46:E46" si="25">SUM(C40:C45)</f>
        <v>3612404.6100000003</v>
      </c>
      <c r="D46" s="32">
        <f t="shared" si="25"/>
        <v>4468104.63</v>
      </c>
      <c r="E46" s="32">
        <f t="shared" si="25"/>
        <v>4065313.275972222</v>
      </c>
      <c r="F46" s="32">
        <f t="shared" ref="F46" si="26">SUM(F40:F45)</f>
        <v>4048607.5053240741</v>
      </c>
      <c r="G46" s="32">
        <f t="shared" ref="G46" si="27">SUM(G40:G45)</f>
        <v>4194008.4704320985</v>
      </c>
      <c r="H46" s="32">
        <f t="shared" ref="H46" si="28">SUM(H40:H45)</f>
        <v>4102643.083909465</v>
      </c>
      <c r="I46" s="32">
        <f t="shared" ref="I46" si="29">SUM(I40:I45)</f>
        <v>4115086.3532218793</v>
      </c>
      <c r="J46" s="32">
        <f t="shared" ref="J46" si="30">SUM(J40:J45)</f>
        <v>4137245.9691878147</v>
      </c>
      <c r="K46" s="32">
        <f t="shared" ref="K46" si="31">SUM(K40:K45)</f>
        <v>4118325.13543972</v>
      </c>
      <c r="L46" s="32">
        <f t="shared" ref="L46" si="32">SUM(L40:L45)</f>
        <v>4123552.4859498045</v>
      </c>
      <c r="M46" s="32">
        <f t="shared" ref="M46:O46" si="33">SUM(M40:M45)</f>
        <v>4126374.5301924469</v>
      </c>
      <c r="N46" s="15"/>
      <c r="O46" s="32">
        <f t="shared" si="33"/>
        <v>49227096.637546189</v>
      </c>
    </row>
    <row r="47" spans="1:15">
      <c r="A47" s="15"/>
      <c r="B47" s="15"/>
      <c r="C47" s="15"/>
      <c r="D47" s="15"/>
      <c r="E47" s="15"/>
      <c r="F47" s="15"/>
      <c r="G47" s="15"/>
      <c r="H47" s="15"/>
      <c r="I47" s="15"/>
      <c r="J47" s="15"/>
      <c r="K47" s="15"/>
      <c r="L47" s="15"/>
      <c r="M47" s="15"/>
      <c r="N47" s="15"/>
      <c r="O47" s="15"/>
    </row>
    <row r="48" spans="1:15" ht="18.399999999999999">
      <c r="A48" s="29" t="s">
        <v>31</v>
      </c>
      <c r="B48" s="32">
        <f>B37-B46</f>
        <v>-16008.67125000013</v>
      </c>
      <c r="C48" s="32">
        <f t="shared" ref="C48:O48" si="34">C37-C46</f>
        <v>-10978.610000000335</v>
      </c>
      <c r="D48" s="32">
        <f t="shared" si="34"/>
        <v>44374.370000000112</v>
      </c>
      <c r="E48" s="32">
        <f t="shared" si="34"/>
        <v>5795.6962500005029</v>
      </c>
      <c r="F48" s="32">
        <f t="shared" si="34"/>
        <v>13063.818750000093</v>
      </c>
      <c r="G48" s="32">
        <f t="shared" si="34"/>
        <v>21077.961666666437</v>
      </c>
      <c r="H48" s="32">
        <f t="shared" si="34"/>
        <v>13312.492222222034</v>
      </c>
      <c r="I48" s="32">
        <f t="shared" si="34"/>
        <v>15818.090879629366</v>
      </c>
      <c r="J48" s="32">
        <f t="shared" si="34"/>
        <v>16736.181589505635</v>
      </c>
      <c r="K48" s="32">
        <f t="shared" si="34"/>
        <v>15288.921563785523</v>
      </c>
      <c r="L48" s="32">
        <f t="shared" si="34"/>
        <v>15947.731344307307</v>
      </c>
      <c r="M48" s="32">
        <f t="shared" si="34"/>
        <v>15990.944832532201</v>
      </c>
      <c r="N48" s="15"/>
      <c r="O48" s="32">
        <f t="shared" si="34"/>
        <v>150418.92784864455</v>
      </c>
    </row>
  </sheetData>
  <phoneticPr fontId="2" type="noConversion"/>
  <pageMargins left="0.7" right="0.7" top="0.75" bottom="0.75" header="0.3" footer="0.3"/>
  <pageSetup scale="54"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723FA06E242D42AFFE9D26EB76C65E" ma:contentTypeVersion="20" ma:contentTypeDescription="Create a new document." ma:contentTypeScope="" ma:versionID="b79fb4773d8becafaa5ce4bba5ef0342">
  <xsd:schema xmlns:xsd="http://www.w3.org/2001/XMLSchema" xmlns:xs="http://www.w3.org/2001/XMLSchema" xmlns:p="http://schemas.microsoft.com/office/2006/metadata/properties" xmlns:ns2="64ba948b-714e-491e-9811-832c4801be59" xmlns:ns3="9dd24d13-bdde-446d-a588-1c7dd628bc11" targetNamespace="http://schemas.microsoft.com/office/2006/metadata/properties" ma:root="true" ma:fieldsID="93291ea52f1a09c1943a3b6dd147ab4b" ns2:_="" ns3:_="">
    <xsd:import namespace="64ba948b-714e-491e-9811-832c4801be59"/>
    <xsd:import namespace="9dd24d13-bdde-446d-a588-1c7dd628bc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_Flow_SignoffStatus" minOccurs="0"/>
                <xsd:element ref="ns2:MediaServiceObjectDetectorVersions" minOccurs="0"/>
                <xsd:element ref="ns2:MediaServiceLocation" minOccurs="0"/>
                <xsd:element ref="ns2:MediaServiceSearchProperties"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ba948b-714e-491e-9811-832c4801be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eb74f86-468b-4744-8db4-91ccef1586a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20" nillable="true" ma:displayName="Sign-off status" ma:internalName="Sign_x002d_off_x0020_status">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Notes" ma:index="24" nillable="true" ma:displayName="Notes" ma:format="Dropdown" ma:internalName="Notes">
      <xsd:simpleType>
        <xsd:restriction base="dms:Note">
          <xsd:maxLength value="255"/>
        </xsd:restriction>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dd24d13-bdde-446d-a588-1c7dd628bc1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e9ddd24-f493-40ef-9b74-69ee631c5c16}" ma:internalName="TaxCatchAll" ma:showField="CatchAllData" ma:web="9dd24d13-bdde-446d-a588-1c7dd628bc11">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dd24d13-bdde-446d-a588-1c7dd628bc11" xsi:nil="true"/>
    <_Flow_SignoffStatus xmlns="64ba948b-714e-491e-9811-832c4801be59" xsi:nil="true"/>
    <Notes xmlns="64ba948b-714e-491e-9811-832c4801be59" xsi:nil="true"/>
    <lcf76f155ced4ddcb4097134ff3c332f xmlns="64ba948b-714e-491e-9811-832c4801be5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31DD8A-4456-4871-83BB-ED2759FB9A35}"/>
</file>

<file path=customXml/itemProps2.xml><?xml version="1.0" encoding="utf-8"?>
<ds:datastoreItem xmlns:ds="http://schemas.openxmlformats.org/officeDocument/2006/customXml" ds:itemID="{5C7BC173-5D3A-44FB-B506-A51052AB8E90}"/>
</file>

<file path=customXml/itemProps3.xml><?xml version="1.0" encoding="utf-8"?>
<ds:datastoreItem xmlns:ds="http://schemas.openxmlformats.org/officeDocument/2006/customXml" ds:itemID="{6E1FEC35-5B6E-4B8F-B93F-A03C9CF8C95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Raymond Wolfe</dc:creator>
  <cp:keywords/>
  <dc:description/>
  <cp:lastModifiedBy/>
  <cp:revision/>
  <dcterms:created xsi:type="dcterms:W3CDTF">2025-10-31T16:35:22Z</dcterms:created>
  <dcterms:modified xsi:type="dcterms:W3CDTF">2026-01-13T15:33:34Z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0x0101008D723FA06E242D42AFFE9D26EB76C65E</vt:lpwstr>
  </property>
  <property fmtid="{D5CDD505-2E9C-101B-9397-08002B2CF9AE}" pid="3" name="MediaServiceImageTags">
    <vt:lpwstr/>
  </property>
</Properties>
</file>